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FNSI\DFIAFD\PRODUKTIVITET\2016-2017\Udsendt 13. februar\"/>
    </mc:Choice>
  </mc:AlternateContent>
  <bookViews>
    <workbookView xWindow="0" yWindow="0" windowWidth="6450" windowHeight="165" tabRatio="721" firstSheet="4" activeTab="10"/>
  </bookViews>
  <sheets>
    <sheet name="(skema1-7_2016 - 16pl)" sheetId="32" r:id="rId1"/>
    <sheet name="Skema1-7_2016" sheetId="24" r:id="rId2"/>
    <sheet name="Skema1-7_2017" sheetId="23" r:id="rId3"/>
    <sheet name="Skema1-7_forskel" sheetId="29" r:id="rId4"/>
    <sheet name="DTD_16" sheetId="25" r:id="rId5"/>
    <sheet name="DTD_17" sheetId="5" r:id="rId6"/>
    <sheet name="DTD_forskel" sheetId="30" r:id="rId7"/>
    <sheet name="DRG_16" sheetId="27" r:id="rId8"/>
    <sheet name="DRG_17" sheetId="26" r:id="rId9"/>
    <sheet name="DRG_forskel" sheetId="31" r:id="rId10"/>
    <sheet name="produktivitet" sheetId="7" r:id="rId11"/>
    <sheet name="Dokumentation" sheetId="33" r:id="rId12"/>
    <sheet name="Medicin produktionsside 2016" sheetId="61" r:id="rId13"/>
    <sheet name="Medicin produktionsside 2017" sheetId="64" r:id="rId14"/>
    <sheet name="Regionsspecifikke korr. gl" sheetId="55" r:id="rId15"/>
    <sheet name="Regionsspecifikke korrektioner" sheetId="63" r:id="rId16"/>
  </sheets>
  <definedNames>
    <definedName name="_xlnm._FilterDatabase" localSheetId="12" hidden="1">'Medicin produktionsside 2016'!$B$1:$B$1115</definedName>
    <definedName name="_xlnm._FilterDatabase" localSheetId="13" hidden="1">'Medicin produktionsside 2017'!$B$1:$B$1174</definedName>
    <definedName name="Print_Area" localSheetId="7">DRG_16!$A$1:$I$28</definedName>
    <definedName name="Print_Area" localSheetId="8">DRG_17!$A$1:$I$28</definedName>
    <definedName name="Print_Area" localSheetId="9">DRG_forskel!$A$1:$H$28</definedName>
    <definedName name="Print_Area" localSheetId="4">DTD_16!$A$1:$G$28</definedName>
    <definedName name="Print_Area" localSheetId="5">DTD_17!$A$1:$G$28</definedName>
    <definedName name="Print_Area" localSheetId="6">DTD_forskel!$A$1:$G$28</definedName>
    <definedName name="Print_Area" localSheetId="10">produktivitet!$A$1:$J$29</definedName>
    <definedName name="Print_Area" localSheetId="1">'Skema1-7_2016'!$A$1:$J$27</definedName>
    <definedName name="Print_Area" localSheetId="2">'Skema1-7_2017'!$A$1:$J$28</definedName>
    <definedName name="Print_Area" localSheetId="3">'Skema1-7_forskel'!$A$1:$J$28</definedName>
    <definedName name="SAM_06" localSheetId="7">DRG_16!#REF!</definedName>
    <definedName name="SAM_06" localSheetId="8">DRG_17!#REF!</definedName>
    <definedName name="SAM_06" localSheetId="9">DRG_forskel!#REF!</definedName>
    <definedName name="SAM_07" localSheetId="10">produktivitet!$A$5:$B$29</definedName>
  </definedNames>
  <calcPr calcId="152511"/>
</workbook>
</file>

<file path=xl/calcChain.xml><?xml version="1.0" encoding="utf-8"?>
<calcChain xmlns="http://schemas.openxmlformats.org/spreadsheetml/2006/main">
  <c r="A6" i="7" l="1"/>
  <c r="I8" i="24" l="1"/>
  <c r="I7" i="24"/>
  <c r="I42" i="63" l="1"/>
  <c r="I43" i="63"/>
  <c r="H28" i="27" l="1"/>
  <c r="I6" i="27"/>
  <c r="I7" i="27"/>
  <c r="I8" i="27"/>
  <c r="I9" i="27"/>
  <c r="I10" i="27"/>
  <c r="I11" i="27"/>
  <c r="I12" i="27"/>
  <c r="I13" i="27"/>
  <c r="I5" i="27"/>
  <c r="E30" i="55"/>
  <c r="E28" i="63"/>
  <c r="E27" i="63"/>
  <c r="E26" i="63"/>
  <c r="E25" i="63"/>
  <c r="E24" i="63"/>
  <c r="E23" i="63"/>
  <c r="E22" i="63"/>
  <c r="E21" i="63"/>
  <c r="E20" i="63"/>
  <c r="E19" i="63"/>
  <c r="E18" i="63"/>
  <c r="E17" i="63"/>
  <c r="E16" i="63"/>
  <c r="E15" i="63"/>
  <c r="E14" i="63"/>
  <c r="E13" i="63"/>
  <c r="E12" i="63"/>
  <c r="E11" i="63"/>
  <c r="E10" i="63"/>
  <c r="E9" i="63"/>
  <c r="F9" i="63" s="1"/>
  <c r="E8" i="63"/>
  <c r="F8" i="63" s="1"/>
  <c r="E7" i="63"/>
  <c r="E6" i="63"/>
  <c r="F6" i="63" s="1"/>
  <c r="E29" i="63" l="1"/>
  <c r="D28" i="27" l="1"/>
  <c r="A1" i="23" l="1"/>
  <c r="B27" i="24" l="1"/>
  <c r="J6" i="23"/>
  <c r="J7" i="23"/>
  <c r="J8" i="23"/>
  <c r="C8" i="5" s="1"/>
  <c r="E8" i="5" s="1"/>
  <c r="G8" i="5" s="1"/>
  <c r="F9" i="7" s="1"/>
  <c r="J9" i="23"/>
  <c r="J5" i="23"/>
  <c r="C28" i="27"/>
  <c r="H28" i="32"/>
  <c r="C28" i="32"/>
  <c r="D28" i="32"/>
  <c r="E28" i="32"/>
  <c r="F28" i="32"/>
  <c r="G28" i="32"/>
  <c r="I28" i="32"/>
  <c r="J10" i="23"/>
  <c r="C10" i="5" s="1"/>
  <c r="E10" i="5" s="1"/>
  <c r="G10" i="5" s="1"/>
  <c r="F11" i="7" s="1"/>
  <c r="C5" i="24"/>
  <c r="D5" i="24"/>
  <c r="D5" i="29" s="1"/>
  <c r="E5" i="24"/>
  <c r="E5" i="29" s="1"/>
  <c r="F5" i="24"/>
  <c r="G5" i="24"/>
  <c r="H5" i="24"/>
  <c r="I5" i="24"/>
  <c r="I5" i="29" s="1"/>
  <c r="C6" i="24"/>
  <c r="D6" i="24"/>
  <c r="D6" i="29" s="1"/>
  <c r="E6" i="24"/>
  <c r="F6" i="24"/>
  <c r="F6" i="29" s="1"/>
  <c r="G6" i="24"/>
  <c r="H6" i="24"/>
  <c r="I6" i="24"/>
  <c r="I6" i="29" s="1"/>
  <c r="C7" i="24"/>
  <c r="D7" i="24"/>
  <c r="E7" i="24"/>
  <c r="F7" i="24"/>
  <c r="F7" i="29" s="1"/>
  <c r="G7" i="24"/>
  <c r="G7" i="29" s="1"/>
  <c r="H7" i="24"/>
  <c r="H7" i="29" s="1"/>
  <c r="I7" i="29"/>
  <c r="C8" i="24"/>
  <c r="D8" i="24"/>
  <c r="D8" i="29" s="1"/>
  <c r="E8" i="24"/>
  <c r="F8" i="24"/>
  <c r="F8" i="29" s="1"/>
  <c r="G8" i="24"/>
  <c r="H8" i="24"/>
  <c r="H8" i="29" s="1"/>
  <c r="C9" i="24"/>
  <c r="D9" i="24"/>
  <c r="D9" i="29" s="1"/>
  <c r="E9" i="24"/>
  <c r="F9" i="24"/>
  <c r="G9" i="24"/>
  <c r="H9" i="24"/>
  <c r="H9" i="29" s="1"/>
  <c r="I9" i="24"/>
  <c r="I9" i="29" s="1"/>
  <c r="C10" i="24"/>
  <c r="D10" i="24"/>
  <c r="E10" i="24"/>
  <c r="F10" i="24"/>
  <c r="F10" i="29" s="1"/>
  <c r="G10" i="24"/>
  <c r="G10" i="29" s="1"/>
  <c r="H10" i="24"/>
  <c r="H10" i="29" s="1"/>
  <c r="I10" i="24"/>
  <c r="C11" i="24"/>
  <c r="J11" i="24" s="1"/>
  <c r="D11" i="24"/>
  <c r="E11" i="24"/>
  <c r="F11" i="24"/>
  <c r="F11" i="29" s="1"/>
  <c r="G11" i="24"/>
  <c r="H11" i="24"/>
  <c r="I11" i="24"/>
  <c r="C12" i="24"/>
  <c r="C12" i="29"/>
  <c r="D12" i="24"/>
  <c r="E12" i="24"/>
  <c r="E12" i="29"/>
  <c r="F12" i="24"/>
  <c r="G12" i="24"/>
  <c r="G12" i="29" s="1"/>
  <c r="H12" i="24"/>
  <c r="H12" i="29" s="1"/>
  <c r="I12" i="24"/>
  <c r="I12" i="29" s="1"/>
  <c r="C13" i="24"/>
  <c r="D13" i="24"/>
  <c r="D13" i="29"/>
  <c r="E13" i="24"/>
  <c r="E13" i="29" s="1"/>
  <c r="F13" i="24"/>
  <c r="F13" i="29" s="1"/>
  <c r="G13" i="24"/>
  <c r="H13" i="24"/>
  <c r="H13" i="29" s="1"/>
  <c r="I13" i="24"/>
  <c r="I13" i="29" s="1"/>
  <c r="C14" i="24"/>
  <c r="C14" i="29" s="1"/>
  <c r="D14" i="24"/>
  <c r="D14" i="29" s="1"/>
  <c r="E14" i="24"/>
  <c r="E14" i="29"/>
  <c r="F14" i="24"/>
  <c r="F14" i="29" s="1"/>
  <c r="G14" i="24"/>
  <c r="G14" i="29"/>
  <c r="H14" i="24"/>
  <c r="H14" i="29" s="1"/>
  <c r="I14" i="24"/>
  <c r="I14" i="29" s="1"/>
  <c r="C15" i="24"/>
  <c r="D15" i="24"/>
  <c r="D15" i="29" s="1"/>
  <c r="E15" i="24"/>
  <c r="F15" i="24"/>
  <c r="F15" i="29"/>
  <c r="G15" i="24"/>
  <c r="H15" i="24"/>
  <c r="H15" i="29" s="1"/>
  <c r="I15" i="24"/>
  <c r="C16" i="24"/>
  <c r="D16" i="24"/>
  <c r="D16" i="29" s="1"/>
  <c r="E16" i="24"/>
  <c r="F16" i="24"/>
  <c r="F16" i="29" s="1"/>
  <c r="G16" i="24"/>
  <c r="H16" i="24"/>
  <c r="H16" i="29" s="1"/>
  <c r="I16" i="24"/>
  <c r="C17" i="24"/>
  <c r="C17" i="29" s="1"/>
  <c r="D17" i="24"/>
  <c r="D17" i="29" s="1"/>
  <c r="E17" i="24"/>
  <c r="F17" i="24"/>
  <c r="G17" i="24"/>
  <c r="G17" i="29" s="1"/>
  <c r="H17" i="24"/>
  <c r="H17" i="29" s="1"/>
  <c r="I17" i="24"/>
  <c r="I17" i="29" s="1"/>
  <c r="C18" i="24"/>
  <c r="C18" i="29" s="1"/>
  <c r="D18" i="24"/>
  <c r="D18" i="29" s="1"/>
  <c r="E18" i="24"/>
  <c r="F18" i="24"/>
  <c r="F18" i="29" s="1"/>
  <c r="G18" i="24"/>
  <c r="G18" i="29" s="1"/>
  <c r="H18" i="24"/>
  <c r="H18" i="29" s="1"/>
  <c r="I18" i="24"/>
  <c r="C19" i="24"/>
  <c r="C19" i="29" s="1"/>
  <c r="D19" i="24"/>
  <c r="E19" i="24"/>
  <c r="E19" i="29" s="1"/>
  <c r="F19" i="24"/>
  <c r="F19" i="29" s="1"/>
  <c r="G19" i="24"/>
  <c r="G19" i="29" s="1"/>
  <c r="H19" i="24"/>
  <c r="I19" i="24"/>
  <c r="I19" i="29" s="1"/>
  <c r="C20" i="24"/>
  <c r="D20" i="24"/>
  <c r="D20" i="29" s="1"/>
  <c r="E20" i="24"/>
  <c r="F20" i="24"/>
  <c r="G20" i="24"/>
  <c r="G20" i="29" s="1"/>
  <c r="H20" i="24"/>
  <c r="H20" i="29" s="1"/>
  <c r="I20" i="24"/>
  <c r="I20" i="29" s="1"/>
  <c r="C21" i="24"/>
  <c r="C21" i="29" s="1"/>
  <c r="D21" i="24"/>
  <c r="E21" i="24"/>
  <c r="E21" i="29" s="1"/>
  <c r="F21" i="24"/>
  <c r="G21" i="24"/>
  <c r="H21" i="24"/>
  <c r="H21" i="29" s="1"/>
  <c r="I21" i="24"/>
  <c r="I21" i="29" s="1"/>
  <c r="C22" i="24"/>
  <c r="D22" i="24"/>
  <c r="D22" i="29" s="1"/>
  <c r="E22" i="24"/>
  <c r="E22" i="29" s="1"/>
  <c r="F22" i="24"/>
  <c r="G22" i="24"/>
  <c r="H22" i="24"/>
  <c r="I22" i="24"/>
  <c r="C23" i="24"/>
  <c r="C23" i="29" s="1"/>
  <c r="D23" i="24"/>
  <c r="E23" i="24"/>
  <c r="E23" i="29" s="1"/>
  <c r="F23" i="24"/>
  <c r="G23" i="24"/>
  <c r="G23" i="29" s="1"/>
  <c r="H23" i="24"/>
  <c r="H23" i="29" s="1"/>
  <c r="I23" i="24"/>
  <c r="I23" i="29" s="1"/>
  <c r="C24" i="24"/>
  <c r="C24" i="29" s="1"/>
  <c r="D24" i="24"/>
  <c r="D24" i="29" s="1"/>
  <c r="E24" i="24"/>
  <c r="F24" i="24"/>
  <c r="F24" i="29" s="1"/>
  <c r="G24" i="24"/>
  <c r="H24" i="24"/>
  <c r="H24" i="29" s="1"/>
  <c r="I24" i="24"/>
  <c r="C25" i="24"/>
  <c r="C25" i="29" s="1"/>
  <c r="D25" i="24"/>
  <c r="D25" i="29" s="1"/>
  <c r="E25" i="24"/>
  <c r="E25" i="29" s="1"/>
  <c r="F25" i="24"/>
  <c r="G25" i="24"/>
  <c r="H25" i="24"/>
  <c r="I25" i="24"/>
  <c r="I25" i="29" s="1"/>
  <c r="C26" i="24"/>
  <c r="D26" i="24"/>
  <c r="D26" i="29" s="1"/>
  <c r="E26" i="24"/>
  <c r="E26" i="29" s="1"/>
  <c r="F26" i="24"/>
  <c r="F34" i="24" s="1"/>
  <c r="F34" i="29" s="1"/>
  <c r="G26" i="24"/>
  <c r="H26" i="24"/>
  <c r="H26" i="29" s="1"/>
  <c r="I26" i="24"/>
  <c r="C27" i="24"/>
  <c r="C27" i="29" s="1"/>
  <c r="D27" i="24"/>
  <c r="E27" i="24"/>
  <c r="E27" i="29" s="1"/>
  <c r="F27" i="24"/>
  <c r="F27" i="29" s="1"/>
  <c r="G27" i="24"/>
  <c r="G27" i="29" s="1"/>
  <c r="H27" i="24"/>
  <c r="I27" i="24"/>
  <c r="J15" i="32"/>
  <c r="J14" i="32"/>
  <c r="J13" i="32"/>
  <c r="J12" i="32"/>
  <c r="D30" i="5"/>
  <c r="D30" i="30" s="1"/>
  <c r="F30" i="5"/>
  <c r="D31" i="5"/>
  <c r="F31" i="5"/>
  <c r="D32" i="5"/>
  <c r="F32" i="5"/>
  <c r="D33" i="5"/>
  <c r="F33" i="5"/>
  <c r="D34" i="5"/>
  <c r="D34" i="30" s="1"/>
  <c r="F34" i="5"/>
  <c r="F34" i="30" s="1"/>
  <c r="H34" i="26"/>
  <c r="H33" i="26"/>
  <c r="H32" i="26"/>
  <c r="H31" i="26"/>
  <c r="H35" i="26" s="1"/>
  <c r="H30" i="26"/>
  <c r="G34" i="26"/>
  <c r="G33" i="26"/>
  <c r="G32" i="26"/>
  <c r="G31" i="26"/>
  <c r="G30" i="26"/>
  <c r="F34" i="26"/>
  <c r="F33" i="26"/>
  <c r="F33" i="31" s="1"/>
  <c r="F32" i="26"/>
  <c r="F31" i="26"/>
  <c r="F30" i="26"/>
  <c r="D34" i="26"/>
  <c r="D34" i="31" s="1"/>
  <c r="D33" i="26"/>
  <c r="D32" i="26"/>
  <c r="D31" i="26"/>
  <c r="D30" i="26"/>
  <c r="D30" i="31" s="1"/>
  <c r="C34" i="26"/>
  <c r="C33" i="26"/>
  <c r="C32" i="26"/>
  <c r="C31" i="26"/>
  <c r="C31" i="31" s="1"/>
  <c r="C30" i="26"/>
  <c r="H34" i="27"/>
  <c r="H33" i="27"/>
  <c r="H32" i="27"/>
  <c r="H31" i="27"/>
  <c r="H30" i="27"/>
  <c r="G34" i="27"/>
  <c r="G34" i="31" s="1"/>
  <c r="G33" i="27"/>
  <c r="G33" i="31" s="1"/>
  <c r="G32" i="27"/>
  <c r="G31" i="27"/>
  <c r="G30" i="27"/>
  <c r="G30" i="31" s="1"/>
  <c r="F34" i="27"/>
  <c r="F34" i="31" s="1"/>
  <c r="F33" i="27"/>
  <c r="F32" i="27"/>
  <c r="F32" i="31" s="1"/>
  <c r="F31" i="27"/>
  <c r="F30" i="27"/>
  <c r="F30" i="31" s="1"/>
  <c r="D34" i="27"/>
  <c r="D33" i="27"/>
  <c r="D32" i="27"/>
  <c r="D31" i="27"/>
  <c r="D31" i="31" s="1"/>
  <c r="D30" i="27"/>
  <c r="C34" i="27"/>
  <c r="C33" i="27"/>
  <c r="C32" i="27"/>
  <c r="C31" i="27"/>
  <c r="C30" i="27"/>
  <c r="C30" i="31" s="1"/>
  <c r="F34" i="25"/>
  <c r="F33" i="25"/>
  <c r="F32" i="25"/>
  <c r="F31" i="25"/>
  <c r="F31" i="30" s="1"/>
  <c r="F30" i="25"/>
  <c r="D34" i="25"/>
  <c r="D33" i="25"/>
  <c r="D32" i="25"/>
  <c r="D35" i="25" s="1"/>
  <c r="D31" i="25"/>
  <c r="D30" i="25"/>
  <c r="I34" i="23"/>
  <c r="H34" i="23"/>
  <c r="G34" i="23"/>
  <c r="F34" i="23"/>
  <c r="E34" i="23"/>
  <c r="D34" i="23"/>
  <c r="C34" i="23"/>
  <c r="I33" i="23"/>
  <c r="H33" i="23"/>
  <c r="G33" i="23"/>
  <c r="F33" i="23"/>
  <c r="E33" i="23"/>
  <c r="D33" i="23"/>
  <c r="C33" i="23"/>
  <c r="I32" i="23"/>
  <c r="H32" i="23"/>
  <c r="H35" i="23" s="1"/>
  <c r="G32" i="23"/>
  <c r="F32" i="23"/>
  <c r="E32" i="23"/>
  <c r="E35" i="23" s="1"/>
  <c r="D32" i="23"/>
  <c r="C32" i="23"/>
  <c r="I31" i="23"/>
  <c r="H31" i="23"/>
  <c r="G31" i="23"/>
  <c r="G35" i="23" s="1"/>
  <c r="F31" i="23"/>
  <c r="E31" i="23"/>
  <c r="D31" i="23"/>
  <c r="D35" i="23" s="1"/>
  <c r="C31" i="23"/>
  <c r="C35" i="23" s="1"/>
  <c r="I30" i="23"/>
  <c r="H30" i="23"/>
  <c r="G30" i="23"/>
  <c r="F30" i="23"/>
  <c r="F35" i="23" s="1"/>
  <c r="E30" i="23"/>
  <c r="D30" i="23"/>
  <c r="C30" i="23"/>
  <c r="I34" i="32"/>
  <c r="H34" i="32"/>
  <c r="G34" i="32"/>
  <c r="F34" i="32"/>
  <c r="E34" i="32"/>
  <c r="D34" i="32"/>
  <c r="I33" i="32"/>
  <c r="H33" i="32"/>
  <c r="G33" i="32"/>
  <c r="F33" i="32"/>
  <c r="E33" i="32"/>
  <c r="D33" i="32"/>
  <c r="I32" i="32"/>
  <c r="H32" i="32"/>
  <c r="G32" i="32"/>
  <c r="F32" i="32"/>
  <c r="E32" i="32"/>
  <c r="D32" i="32"/>
  <c r="I31" i="32"/>
  <c r="H31" i="32"/>
  <c r="G31" i="32"/>
  <c r="F31" i="32"/>
  <c r="E31" i="32"/>
  <c r="D31" i="32"/>
  <c r="I30" i="32"/>
  <c r="H30" i="32"/>
  <c r="G30" i="32"/>
  <c r="F30" i="32"/>
  <c r="E30" i="32"/>
  <c r="D30" i="32"/>
  <c r="D35" i="32" s="1"/>
  <c r="C33" i="32"/>
  <c r="C34" i="32"/>
  <c r="C30" i="32"/>
  <c r="C32" i="32"/>
  <c r="C31" i="32"/>
  <c r="A1" i="7"/>
  <c r="A1" i="32"/>
  <c r="E5" i="26"/>
  <c r="I5" i="26" s="1"/>
  <c r="D6" i="7" s="1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1" i="5"/>
  <c r="A5" i="5"/>
  <c r="B5" i="5"/>
  <c r="A6" i="5"/>
  <c r="B6" i="5"/>
  <c r="A7" i="5"/>
  <c r="B7" i="5"/>
  <c r="A8" i="5"/>
  <c r="B8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D28" i="5"/>
  <c r="F28" i="5"/>
  <c r="I27" i="29"/>
  <c r="I26" i="29"/>
  <c r="F26" i="29"/>
  <c r="H25" i="29"/>
  <c r="G25" i="29"/>
  <c r="G24" i="29"/>
  <c r="F23" i="29"/>
  <c r="I22" i="29"/>
  <c r="F22" i="29"/>
  <c r="G21" i="29"/>
  <c r="D21" i="29"/>
  <c r="F20" i="29"/>
  <c r="C20" i="29"/>
  <c r="H19" i="29"/>
  <c r="D19" i="29"/>
  <c r="I18" i="29"/>
  <c r="E18" i="29"/>
  <c r="F17" i="29"/>
  <c r="E17" i="29"/>
  <c r="I16" i="29"/>
  <c r="G16" i="29"/>
  <c r="E16" i="29"/>
  <c r="I11" i="29"/>
  <c r="G11" i="29"/>
  <c r="E11" i="29"/>
  <c r="I10" i="29"/>
  <c r="E10" i="29"/>
  <c r="D10" i="29"/>
  <c r="G9" i="29"/>
  <c r="E9" i="29"/>
  <c r="C9" i="29"/>
  <c r="G8" i="29"/>
  <c r="C8" i="29"/>
  <c r="E7" i="29"/>
  <c r="C7" i="29"/>
  <c r="H6" i="29"/>
  <c r="E6" i="29"/>
  <c r="H5" i="29"/>
  <c r="G5" i="29"/>
  <c r="C5" i="29"/>
  <c r="C16" i="29"/>
  <c r="G28" i="26"/>
  <c r="D28" i="26"/>
  <c r="D28" i="31" s="1"/>
  <c r="G28" i="27"/>
  <c r="F28" i="27"/>
  <c r="G27" i="31"/>
  <c r="F27" i="31"/>
  <c r="D27" i="31"/>
  <c r="C27" i="31"/>
  <c r="B27" i="31"/>
  <c r="A27" i="31"/>
  <c r="G26" i="31"/>
  <c r="F26" i="31"/>
  <c r="D26" i="31"/>
  <c r="C26" i="31"/>
  <c r="B26" i="31"/>
  <c r="A26" i="31"/>
  <c r="G25" i="31"/>
  <c r="F25" i="31"/>
  <c r="D25" i="31"/>
  <c r="C25" i="31"/>
  <c r="B25" i="31"/>
  <c r="A25" i="31"/>
  <c r="G24" i="31"/>
  <c r="F24" i="31"/>
  <c r="D24" i="31"/>
  <c r="C24" i="31"/>
  <c r="B24" i="31"/>
  <c r="A24" i="31"/>
  <c r="G23" i="31"/>
  <c r="F23" i="31"/>
  <c r="D23" i="31"/>
  <c r="C23" i="31"/>
  <c r="B23" i="31"/>
  <c r="A23" i="31"/>
  <c r="G22" i="31"/>
  <c r="F22" i="31"/>
  <c r="D22" i="31"/>
  <c r="C22" i="31"/>
  <c r="B22" i="31"/>
  <c r="A22" i="31"/>
  <c r="G21" i="31"/>
  <c r="F21" i="31"/>
  <c r="D21" i="31"/>
  <c r="C21" i="31"/>
  <c r="B21" i="31"/>
  <c r="A21" i="31"/>
  <c r="G20" i="31"/>
  <c r="F20" i="31"/>
  <c r="D20" i="31"/>
  <c r="C20" i="31"/>
  <c r="B20" i="31"/>
  <c r="A20" i="31"/>
  <c r="G19" i="31"/>
  <c r="F19" i="31"/>
  <c r="D19" i="31"/>
  <c r="C19" i="31"/>
  <c r="B19" i="31"/>
  <c r="A19" i="31"/>
  <c r="G18" i="31"/>
  <c r="F18" i="31"/>
  <c r="D18" i="31"/>
  <c r="C18" i="31"/>
  <c r="B18" i="31"/>
  <c r="A18" i="31"/>
  <c r="G17" i="31"/>
  <c r="F17" i="31"/>
  <c r="D17" i="31"/>
  <c r="C17" i="31"/>
  <c r="B17" i="31"/>
  <c r="A17" i="31"/>
  <c r="G16" i="31"/>
  <c r="F16" i="31"/>
  <c r="D16" i="31"/>
  <c r="C16" i="31"/>
  <c r="B16" i="31"/>
  <c r="A16" i="31"/>
  <c r="G15" i="31"/>
  <c r="F15" i="31"/>
  <c r="D15" i="31"/>
  <c r="C15" i="31"/>
  <c r="B15" i="31"/>
  <c r="A15" i="31"/>
  <c r="G14" i="31"/>
  <c r="F14" i="31"/>
  <c r="D14" i="31"/>
  <c r="C14" i="31"/>
  <c r="B14" i="31"/>
  <c r="A14" i="31"/>
  <c r="G13" i="31"/>
  <c r="F13" i="31"/>
  <c r="D13" i="31"/>
  <c r="C13" i="31"/>
  <c r="B13" i="31"/>
  <c r="A13" i="31"/>
  <c r="G12" i="31"/>
  <c r="F12" i="31"/>
  <c r="D12" i="31"/>
  <c r="C12" i="31"/>
  <c r="B12" i="31"/>
  <c r="A12" i="31"/>
  <c r="G11" i="31"/>
  <c r="F11" i="31"/>
  <c r="D11" i="31"/>
  <c r="C11" i="31"/>
  <c r="B11" i="31"/>
  <c r="A11" i="31"/>
  <c r="G10" i="31"/>
  <c r="F10" i="31"/>
  <c r="D10" i="31"/>
  <c r="C10" i="31"/>
  <c r="B10" i="31"/>
  <c r="A10" i="31"/>
  <c r="G9" i="31"/>
  <c r="F9" i="31"/>
  <c r="D9" i="31"/>
  <c r="C9" i="31"/>
  <c r="B9" i="31"/>
  <c r="A9" i="31"/>
  <c r="G8" i="31"/>
  <c r="F8" i="31"/>
  <c r="D8" i="31"/>
  <c r="C8" i="31"/>
  <c r="B8" i="31"/>
  <c r="A8" i="31"/>
  <c r="G7" i="31"/>
  <c r="F7" i="31"/>
  <c r="D7" i="31"/>
  <c r="C7" i="31"/>
  <c r="B7" i="31"/>
  <c r="A7" i="31"/>
  <c r="G6" i="31"/>
  <c r="F6" i="31"/>
  <c r="D6" i="31"/>
  <c r="C6" i="31"/>
  <c r="B6" i="31"/>
  <c r="A6" i="31"/>
  <c r="E27" i="26"/>
  <c r="I27" i="26" s="1"/>
  <c r="D28" i="7" s="1"/>
  <c r="B27" i="26"/>
  <c r="A27" i="26"/>
  <c r="E26" i="26"/>
  <c r="B26" i="26"/>
  <c r="A26" i="26"/>
  <c r="E25" i="26"/>
  <c r="I25" i="26" s="1"/>
  <c r="D26" i="7" s="1"/>
  <c r="B25" i="26"/>
  <c r="A25" i="26"/>
  <c r="E24" i="26"/>
  <c r="I24" i="26" s="1"/>
  <c r="D25" i="7" s="1"/>
  <c r="B24" i="26"/>
  <c r="A24" i="26"/>
  <c r="E23" i="26"/>
  <c r="I23" i="26" s="1"/>
  <c r="B23" i="26"/>
  <c r="A23" i="26"/>
  <c r="E22" i="26"/>
  <c r="B22" i="26"/>
  <c r="A22" i="26"/>
  <c r="E21" i="26"/>
  <c r="B21" i="26"/>
  <c r="A21" i="26"/>
  <c r="E20" i="26"/>
  <c r="I20" i="26" s="1"/>
  <c r="D21" i="7" s="1"/>
  <c r="B20" i="26"/>
  <c r="A20" i="26"/>
  <c r="E19" i="26"/>
  <c r="I19" i="26" s="1"/>
  <c r="D20" i="7" s="1"/>
  <c r="B19" i="26"/>
  <c r="A19" i="26"/>
  <c r="E18" i="26"/>
  <c r="I18" i="26" s="1"/>
  <c r="D19" i="7" s="1"/>
  <c r="B18" i="26"/>
  <c r="A18" i="26"/>
  <c r="E17" i="26"/>
  <c r="I17" i="26" s="1"/>
  <c r="B17" i="26"/>
  <c r="A17" i="26"/>
  <c r="E16" i="26"/>
  <c r="B16" i="26"/>
  <c r="A16" i="26"/>
  <c r="E15" i="26"/>
  <c r="B15" i="26"/>
  <c r="A15" i="26"/>
  <c r="E14" i="26"/>
  <c r="B14" i="26"/>
  <c r="A14" i="26"/>
  <c r="E13" i="26"/>
  <c r="I13" i="26" s="1"/>
  <c r="D14" i="7" s="1"/>
  <c r="B13" i="26"/>
  <c r="A13" i="26"/>
  <c r="E12" i="26"/>
  <c r="E31" i="26" s="1"/>
  <c r="B12" i="26"/>
  <c r="A12" i="26"/>
  <c r="E11" i="26"/>
  <c r="B11" i="26"/>
  <c r="A11" i="26"/>
  <c r="E10" i="26"/>
  <c r="I10" i="26" s="1"/>
  <c r="D11" i="7" s="1"/>
  <c r="B10" i="26"/>
  <c r="A10" i="26"/>
  <c r="E9" i="26"/>
  <c r="I9" i="26" s="1"/>
  <c r="D10" i="7" s="1"/>
  <c r="B9" i="26"/>
  <c r="A9" i="26"/>
  <c r="E8" i="26"/>
  <c r="I8" i="26" s="1"/>
  <c r="D9" i="7" s="1"/>
  <c r="B8" i="26"/>
  <c r="A8" i="26"/>
  <c r="E7" i="26"/>
  <c r="I7" i="26" s="1"/>
  <c r="D8" i="7" s="1"/>
  <c r="B7" i="26"/>
  <c r="A7" i="26"/>
  <c r="E6" i="26"/>
  <c r="I6" i="26" s="1"/>
  <c r="B6" i="26"/>
  <c r="A6" i="26"/>
  <c r="E27" i="27"/>
  <c r="I27" i="27"/>
  <c r="C28" i="7" s="1"/>
  <c r="B27" i="27"/>
  <c r="A27" i="27"/>
  <c r="E26" i="27"/>
  <c r="B26" i="27"/>
  <c r="A26" i="27"/>
  <c r="E25" i="27"/>
  <c r="I25" i="27" s="1"/>
  <c r="B25" i="27"/>
  <c r="A25" i="27"/>
  <c r="E24" i="27"/>
  <c r="I24" i="27" s="1"/>
  <c r="C25" i="7" s="1"/>
  <c r="B24" i="27"/>
  <c r="A24" i="27"/>
  <c r="E23" i="27"/>
  <c r="I23" i="27" s="1"/>
  <c r="C24" i="7" s="1"/>
  <c r="B23" i="27"/>
  <c r="A23" i="27"/>
  <c r="E22" i="27"/>
  <c r="B22" i="27"/>
  <c r="A22" i="27"/>
  <c r="E21" i="27"/>
  <c r="E33" i="27" s="1"/>
  <c r="B21" i="27"/>
  <c r="A21" i="27"/>
  <c r="E20" i="27"/>
  <c r="I20" i="27"/>
  <c r="C21" i="7" s="1"/>
  <c r="B20" i="27"/>
  <c r="A20" i="27"/>
  <c r="E19" i="27"/>
  <c r="I19" i="27"/>
  <c r="C20" i="7" s="1"/>
  <c r="B19" i="27"/>
  <c r="A19" i="27"/>
  <c r="E18" i="27"/>
  <c r="I18" i="27"/>
  <c r="C19" i="7" s="1"/>
  <c r="B18" i="27"/>
  <c r="A18" i="27"/>
  <c r="E17" i="27"/>
  <c r="I17" i="27"/>
  <c r="C18" i="7" s="1"/>
  <c r="B17" i="27"/>
  <c r="A17" i="27"/>
  <c r="E16" i="27"/>
  <c r="B16" i="27"/>
  <c r="A16" i="27"/>
  <c r="E15" i="27"/>
  <c r="B15" i="27"/>
  <c r="A15" i="27"/>
  <c r="E14" i="27"/>
  <c r="I14" i="27" s="1"/>
  <c r="C15" i="7" s="1"/>
  <c r="B14" i="27"/>
  <c r="A14" i="27"/>
  <c r="E13" i="27"/>
  <c r="C14" i="7" s="1"/>
  <c r="B13" i="27"/>
  <c r="A13" i="27"/>
  <c r="E12" i="27"/>
  <c r="B12" i="27"/>
  <c r="A12" i="27"/>
  <c r="E11" i="27"/>
  <c r="E11" i="31" s="1"/>
  <c r="B11" i="27"/>
  <c r="A11" i="27"/>
  <c r="E10" i="27"/>
  <c r="B10" i="27"/>
  <c r="A10" i="27"/>
  <c r="E9" i="27"/>
  <c r="E30" i="27" s="1"/>
  <c r="B9" i="27"/>
  <c r="A9" i="27"/>
  <c r="E8" i="27"/>
  <c r="C9" i="7" s="1"/>
  <c r="B8" i="27"/>
  <c r="A8" i="27"/>
  <c r="E7" i="27"/>
  <c r="B7" i="27"/>
  <c r="A7" i="27"/>
  <c r="E6" i="27"/>
  <c r="B6" i="27"/>
  <c r="A6" i="27"/>
  <c r="F27" i="30"/>
  <c r="D27" i="30"/>
  <c r="B27" i="30"/>
  <c r="A27" i="30"/>
  <c r="F26" i="30"/>
  <c r="D26" i="30"/>
  <c r="B26" i="30"/>
  <c r="A26" i="30"/>
  <c r="F25" i="30"/>
  <c r="D25" i="30"/>
  <c r="B25" i="30"/>
  <c r="A25" i="30"/>
  <c r="F24" i="30"/>
  <c r="D24" i="30"/>
  <c r="B24" i="30"/>
  <c r="A24" i="30"/>
  <c r="F23" i="30"/>
  <c r="D23" i="30"/>
  <c r="B23" i="30"/>
  <c r="A23" i="30"/>
  <c r="F22" i="30"/>
  <c r="D22" i="30"/>
  <c r="B22" i="30"/>
  <c r="A22" i="30"/>
  <c r="F21" i="30"/>
  <c r="D21" i="30"/>
  <c r="B21" i="30"/>
  <c r="A21" i="30"/>
  <c r="F20" i="30"/>
  <c r="D20" i="30"/>
  <c r="B20" i="30"/>
  <c r="A20" i="30"/>
  <c r="F19" i="30"/>
  <c r="D19" i="30"/>
  <c r="B19" i="30"/>
  <c r="A19" i="30"/>
  <c r="F18" i="30"/>
  <c r="D18" i="30"/>
  <c r="B18" i="30"/>
  <c r="A18" i="30"/>
  <c r="F17" i="30"/>
  <c r="D17" i="30"/>
  <c r="B17" i="30"/>
  <c r="A17" i="30"/>
  <c r="F16" i="30"/>
  <c r="D16" i="30"/>
  <c r="B16" i="30"/>
  <c r="A16" i="30"/>
  <c r="F15" i="30"/>
  <c r="D15" i="30"/>
  <c r="B15" i="30"/>
  <c r="A15" i="30"/>
  <c r="F14" i="30"/>
  <c r="D14" i="30"/>
  <c r="B14" i="30"/>
  <c r="A14" i="30"/>
  <c r="F13" i="30"/>
  <c r="D13" i="30"/>
  <c r="B13" i="30"/>
  <c r="A13" i="30"/>
  <c r="F12" i="30"/>
  <c r="D12" i="30"/>
  <c r="B12" i="30"/>
  <c r="A12" i="30"/>
  <c r="F11" i="30"/>
  <c r="D11" i="30"/>
  <c r="B11" i="30"/>
  <c r="A11" i="30"/>
  <c r="F10" i="30"/>
  <c r="D10" i="30"/>
  <c r="B10" i="30"/>
  <c r="A10" i="30"/>
  <c r="F9" i="30"/>
  <c r="D9" i="30"/>
  <c r="B9" i="30"/>
  <c r="A9" i="30"/>
  <c r="F8" i="30"/>
  <c r="D8" i="30"/>
  <c r="B8" i="30"/>
  <c r="A8" i="30"/>
  <c r="F7" i="30"/>
  <c r="D7" i="30"/>
  <c r="B7" i="30"/>
  <c r="A7" i="30"/>
  <c r="F6" i="30"/>
  <c r="D6" i="30"/>
  <c r="B6" i="30"/>
  <c r="A6" i="30"/>
  <c r="B27" i="25"/>
  <c r="A27" i="25"/>
  <c r="B26" i="25"/>
  <c r="A26" i="25"/>
  <c r="B25" i="25"/>
  <c r="A25" i="25"/>
  <c r="B24" i="25"/>
  <c r="A24" i="25"/>
  <c r="B23" i="25"/>
  <c r="A23" i="25"/>
  <c r="B22" i="25"/>
  <c r="A22" i="25"/>
  <c r="B21" i="25"/>
  <c r="A21" i="25"/>
  <c r="B20" i="25"/>
  <c r="A20" i="25"/>
  <c r="B19" i="25"/>
  <c r="A19" i="25"/>
  <c r="B18" i="25"/>
  <c r="A18" i="25"/>
  <c r="B17" i="25"/>
  <c r="A17" i="25"/>
  <c r="B16" i="25"/>
  <c r="A16" i="25"/>
  <c r="B15" i="25"/>
  <c r="A15" i="25"/>
  <c r="B14" i="25"/>
  <c r="A14" i="25"/>
  <c r="B13" i="25"/>
  <c r="A13" i="25"/>
  <c r="B12" i="25"/>
  <c r="A12" i="25"/>
  <c r="B11" i="25"/>
  <c r="A11" i="25"/>
  <c r="B10" i="25"/>
  <c r="A10" i="25"/>
  <c r="B9" i="25"/>
  <c r="A9" i="25"/>
  <c r="B8" i="25"/>
  <c r="A8" i="25"/>
  <c r="B7" i="25"/>
  <c r="A7" i="25"/>
  <c r="B6" i="25"/>
  <c r="A6" i="25"/>
  <c r="B27" i="29"/>
  <c r="A27" i="29"/>
  <c r="B26" i="29"/>
  <c r="A26" i="29"/>
  <c r="B25" i="29"/>
  <c r="A25" i="29"/>
  <c r="B24" i="29"/>
  <c r="A24" i="29"/>
  <c r="B23" i="29"/>
  <c r="A23" i="29"/>
  <c r="B22" i="29"/>
  <c r="A22" i="29"/>
  <c r="B21" i="29"/>
  <c r="A21" i="29"/>
  <c r="B20" i="29"/>
  <c r="A20" i="29"/>
  <c r="B19" i="29"/>
  <c r="A19" i="29"/>
  <c r="B18" i="29"/>
  <c r="A18" i="29"/>
  <c r="B17" i="29"/>
  <c r="A17" i="29"/>
  <c r="B16" i="29"/>
  <c r="A16" i="29"/>
  <c r="B15" i="29"/>
  <c r="A15" i="29"/>
  <c r="B14" i="29"/>
  <c r="A14" i="29"/>
  <c r="B13" i="29"/>
  <c r="A13" i="29"/>
  <c r="B12" i="29"/>
  <c r="A12" i="29"/>
  <c r="B11" i="29"/>
  <c r="A11" i="29"/>
  <c r="B10" i="29"/>
  <c r="A10" i="29"/>
  <c r="B9" i="29"/>
  <c r="A9" i="29"/>
  <c r="B8" i="29"/>
  <c r="A8" i="29"/>
  <c r="B7" i="29"/>
  <c r="A7" i="29"/>
  <c r="B6" i="29"/>
  <c r="A6" i="29"/>
  <c r="B27" i="23"/>
  <c r="A27" i="23"/>
  <c r="B26" i="23"/>
  <c r="A26" i="23"/>
  <c r="B25" i="23"/>
  <c r="A25" i="23"/>
  <c r="B24" i="23"/>
  <c r="A24" i="23"/>
  <c r="B23" i="23"/>
  <c r="A23" i="23"/>
  <c r="B22" i="23"/>
  <c r="A22" i="23"/>
  <c r="B21" i="23"/>
  <c r="A21" i="23"/>
  <c r="B20" i="23"/>
  <c r="A20" i="23"/>
  <c r="B19" i="23"/>
  <c r="A19" i="23"/>
  <c r="B18" i="23"/>
  <c r="A18" i="23"/>
  <c r="B17" i="23"/>
  <c r="A17" i="23"/>
  <c r="B16" i="23"/>
  <c r="A16" i="23"/>
  <c r="B15" i="23"/>
  <c r="A15" i="23"/>
  <c r="B14" i="23"/>
  <c r="A14" i="23"/>
  <c r="B13" i="23"/>
  <c r="A13" i="23"/>
  <c r="B12" i="23"/>
  <c r="A12" i="23"/>
  <c r="B11" i="23"/>
  <c r="A11" i="23"/>
  <c r="B10" i="23"/>
  <c r="A10" i="23"/>
  <c r="B9" i="23"/>
  <c r="A9" i="23"/>
  <c r="B8" i="23"/>
  <c r="A8" i="23"/>
  <c r="B7" i="23"/>
  <c r="A7" i="23"/>
  <c r="B6" i="23"/>
  <c r="A6" i="23"/>
  <c r="J27" i="23"/>
  <c r="C27" i="5" s="1"/>
  <c r="E27" i="5" s="1"/>
  <c r="G27" i="5" s="1"/>
  <c r="J26" i="23"/>
  <c r="J34" i="23" s="1"/>
  <c r="J25" i="23"/>
  <c r="J24" i="23"/>
  <c r="C24" i="5" s="1"/>
  <c r="J23" i="23"/>
  <c r="J22" i="23"/>
  <c r="J33" i="23" s="1"/>
  <c r="J21" i="23"/>
  <c r="J20" i="23"/>
  <c r="C20" i="5" s="1"/>
  <c r="E20" i="5" s="1"/>
  <c r="G20" i="5" s="1"/>
  <c r="F21" i="7" s="1"/>
  <c r="J19" i="23"/>
  <c r="C19" i="5" s="1"/>
  <c r="E19" i="5" s="1"/>
  <c r="G19" i="5" s="1"/>
  <c r="F20" i="7" s="1"/>
  <c r="J18" i="23"/>
  <c r="C18" i="5" s="1"/>
  <c r="E18" i="5" s="1"/>
  <c r="G18" i="5" s="1"/>
  <c r="F19" i="7" s="1"/>
  <c r="J17" i="23"/>
  <c r="J16" i="23"/>
  <c r="C16" i="5" s="1"/>
  <c r="E16" i="5" s="1"/>
  <c r="G16" i="5" s="1"/>
  <c r="F17" i="7" s="1"/>
  <c r="J15" i="23"/>
  <c r="C15" i="5" s="1"/>
  <c r="J14" i="23"/>
  <c r="J13" i="23"/>
  <c r="J12" i="23"/>
  <c r="C12" i="5" s="1"/>
  <c r="E12" i="5" s="1"/>
  <c r="G12" i="5" s="1"/>
  <c r="F13" i="7" s="1"/>
  <c r="J11" i="23"/>
  <c r="A27" i="24"/>
  <c r="B26" i="24"/>
  <c r="A26" i="24"/>
  <c r="B25" i="24"/>
  <c r="A25" i="24"/>
  <c r="B24" i="24"/>
  <c r="A24" i="24"/>
  <c r="B23" i="24"/>
  <c r="A23" i="24"/>
  <c r="B22" i="24"/>
  <c r="A22" i="24"/>
  <c r="B21" i="24"/>
  <c r="A21" i="24"/>
  <c r="B20" i="24"/>
  <c r="A20" i="24"/>
  <c r="B19" i="24"/>
  <c r="A19" i="24"/>
  <c r="B18" i="24"/>
  <c r="A18" i="24"/>
  <c r="B17" i="24"/>
  <c r="A17" i="24"/>
  <c r="B16" i="24"/>
  <c r="A16" i="24"/>
  <c r="B15" i="24"/>
  <c r="A15" i="24"/>
  <c r="B14" i="24"/>
  <c r="A14" i="24"/>
  <c r="B13" i="24"/>
  <c r="A13" i="24"/>
  <c r="B12" i="24"/>
  <c r="A12" i="24"/>
  <c r="B11" i="24"/>
  <c r="A11" i="24"/>
  <c r="B10" i="24"/>
  <c r="A10" i="24"/>
  <c r="B9" i="24"/>
  <c r="A9" i="24"/>
  <c r="B8" i="24"/>
  <c r="A8" i="24"/>
  <c r="B7" i="24"/>
  <c r="A7" i="24"/>
  <c r="B6" i="24"/>
  <c r="A6" i="24"/>
  <c r="A5" i="23"/>
  <c r="B5" i="23"/>
  <c r="B5" i="24"/>
  <c r="J27" i="32"/>
  <c r="J26" i="32"/>
  <c r="J25" i="32"/>
  <c r="J24" i="32"/>
  <c r="J23" i="32"/>
  <c r="J22" i="32"/>
  <c r="J21" i="32"/>
  <c r="J20" i="32"/>
  <c r="J19" i="32"/>
  <c r="J18" i="32"/>
  <c r="J17" i="32"/>
  <c r="J16" i="32"/>
  <c r="J11" i="32"/>
  <c r="J10" i="32"/>
  <c r="J9" i="32"/>
  <c r="J8" i="32"/>
  <c r="J7" i="32"/>
  <c r="J6" i="32"/>
  <c r="J5" i="32"/>
  <c r="C8" i="7"/>
  <c r="C7" i="7"/>
  <c r="C10" i="7"/>
  <c r="C23" i="5"/>
  <c r="E23" i="5" s="1"/>
  <c r="C9" i="5"/>
  <c r="E9" i="5" s="1"/>
  <c r="G9" i="5" s="1"/>
  <c r="C13" i="5"/>
  <c r="E13" i="5"/>
  <c r="G13" i="5" s="1"/>
  <c r="F14" i="7" s="1"/>
  <c r="C17" i="5"/>
  <c r="E17" i="5" s="1"/>
  <c r="G17" i="5" s="1"/>
  <c r="F18" i="7" s="1"/>
  <c r="C25" i="5"/>
  <c r="E25" i="5"/>
  <c r="G25" i="5" s="1"/>
  <c r="F26" i="7" s="1"/>
  <c r="C14" i="5"/>
  <c r="E14" i="5" s="1"/>
  <c r="G14" i="5" s="1"/>
  <c r="F15" i="7" s="1"/>
  <c r="I21" i="26"/>
  <c r="I11" i="26"/>
  <c r="D12" i="7" s="1"/>
  <c r="I15" i="26"/>
  <c r="D16" i="7" s="1"/>
  <c r="E34" i="27"/>
  <c r="E31" i="27"/>
  <c r="I15" i="27"/>
  <c r="C16" i="7" s="1"/>
  <c r="E32" i="27"/>
  <c r="C21" i="5"/>
  <c r="C11" i="5"/>
  <c r="E11" i="5" s="1"/>
  <c r="E35" i="32"/>
  <c r="I26" i="27"/>
  <c r="C27" i="7" s="1"/>
  <c r="I22" i="27"/>
  <c r="C23" i="7" s="1"/>
  <c r="I26" i="26"/>
  <c r="D27" i="7" s="1"/>
  <c r="C13" i="7"/>
  <c r="I16" i="27"/>
  <c r="E10" i="31"/>
  <c r="E15" i="31"/>
  <c r="E19" i="31"/>
  <c r="E23" i="31"/>
  <c r="E25" i="31"/>
  <c r="E27" i="31"/>
  <c r="I28" i="23"/>
  <c r="C28" i="23"/>
  <c r="D28" i="23"/>
  <c r="E28" i="23"/>
  <c r="F28" i="23"/>
  <c r="G28" i="23"/>
  <c r="H28" i="23"/>
  <c r="C5" i="5"/>
  <c r="E21" i="5"/>
  <c r="G21" i="5" s="1"/>
  <c r="F22" i="7" s="1"/>
  <c r="B5" i="31"/>
  <c r="A5" i="31"/>
  <c r="B5" i="26"/>
  <c r="A5" i="26"/>
  <c r="B5" i="27"/>
  <c r="A5" i="27"/>
  <c r="B5" i="30"/>
  <c r="A5" i="30"/>
  <c r="B5" i="25"/>
  <c r="A5" i="25"/>
  <c r="B5" i="29"/>
  <c r="A5" i="29"/>
  <c r="A5" i="24"/>
  <c r="F28" i="25"/>
  <c r="F28" i="30" s="1"/>
  <c r="D33" i="31"/>
  <c r="G5" i="31"/>
  <c r="H28" i="26"/>
  <c r="F28" i="26"/>
  <c r="D5" i="31"/>
  <c r="F5" i="31"/>
  <c r="C5" i="31"/>
  <c r="E5" i="27"/>
  <c r="C28" i="26"/>
  <c r="C28" i="31" s="1"/>
  <c r="D5" i="30"/>
  <c r="F5" i="30"/>
  <c r="A1" i="31"/>
  <c r="A1" i="26"/>
  <c r="A1" i="27"/>
  <c r="A1" i="30"/>
  <c r="A1" i="25"/>
  <c r="A1" i="29"/>
  <c r="D28" i="25"/>
  <c r="G31" i="31"/>
  <c r="C32" i="31"/>
  <c r="C34" i="31"/>
  <c r="E5" i="31"/>
  <c r="C35" i="27"/>
  <c r="F30" i="30"/>
  <c r="I35" i="23"/>
  <c r="D33" i="30"/>
  <c r="D31" i="30"/>
  <c r="C22" i="5" l="1"/>
  <c r="E22" i="5" s="1"/>
  <c r="G22" i="5" s="1"/>
  <c r="J31" i="23"/>
  <c r="C26" i="5"/>
  <c r="E26" i="5" s="1"/>
  <c r="G26" i="5" s="1"/>
  <c r="F27" i="7" s="1"/>
  <c r="J32" i="23"/>
  <c r="D35" i="27"/>
  <c r="E21" i="31"/>
  <c r="E14" i="31"/>
  <c r="E22" i="31"/>
  <c r="E26" i="31"/>
  <c r="D32" i="31"/>
  <c r="D35" i="26"/>
  <c r="D35" i="31" s="1"/>
  <c r="E28" i="26"/>
  <c r="E13" i="31"/>
  <c r="E32" i="26"/>
  <c r="E32" i="31" s="1"/>
  <c r="E24" i="31"/>
  <c r="E12" i="31"/>
  <c r="I22" i="26"/>
  <c r="I12" i="26"/>
  <c r="H12" i="31" s="1"/>
  <c r="E34" i="26"/>
  <c r="E34" i="31" s="1"/>
  <c r="E33" i="26"/>
  <c r="E33" i="31" s="1"/>
  <c r="I14" i="26"/>
  <c r="D15" i="7" s="1"/>
  <c r="C35" i="26"/>
  <c r="F35" i="26"/>
  <c r="F28" i="31"/>
  <c r="E31" i="31"/>
  <c r="H35" i="27"/>
  <c r="C11" i="29"/>
  <c r="J8" i="24"/>
  <c r="C8" i="25" s="1"/>
  <c r="J32" i="32"/>
  <c r="J33" i="32"/>
  <c r="C35" i="32"/>
  <c r="F35" i="32"/>
  <c r="I31" i="24"/>
  <c r="I31" i="29" s="1"/>
  <c r="J31" i="32"/>
  <c r="I34" i="24"/>
  <c r="H33" i="24"/>
  <c r="H33" i="29" s="1"/>
  <c r="G35" i="32"/>
  <c r="I35" i="32"/>
  <c r="J24" i="24"/>
  <c r="J20" i="24"/>
  <c r="G32" i="31"/>
  <c r="J28" i="23"/>
  <c r="D28" i="24"/>
  <c r="J28" i="32"/>
  <c r="J34" i="32"/>
  <c r="H35" i="32"/>
  <c r="E15" i="5"/>
  <c r="C32" i="5"/>
  <c r="E24" i="5"/>
  <c r="G24" i="5" s="1"/>
  <c r="F25" i="7" s="1"/>
  <c r="C33" i="5"/>
  <c r="G11" i="5"/>
  <c r="F12" i="7" s="1"/>
  <c r="F34" i="7" s="1"/>
  <c r="E31" i="5"/>
  <c r="G23" i="5"/>
  <c r="F24" i="7" s="1"/>
  <c r="C31" i="5"/>
  <c r="J30" i="23"/>
  <c r="J35" i="23" s="1"/>
  <c r="I34" i="29"/>
  <c r="H22" i="29"/>
  <c r="D33" i="24"/>
  <c r="D33" i="29" s="1"/>
  <c r="J17" i="24"/>
  <c r="J30" i="32"/>
  <c r="E20" i="29"/>
  <c r="J14" i="24"/>
  <c r="E34" i="24"/>
  <c r="E34" i="29" s="1"/>
  <c r="F31" i="31"/>
  <c r="H26" i="31"/>
  <c r="I30" i="26"/>
  <c r="H10" i="31"/>
  <c r="E18" i="31"/>
  <c r="E9" i="31"/>
  <c r="D37" i="7"/>
  <c r="I16" i="26"/>
  <c r="D17" i="7" s="1"/>
  <c r="C35" i="31"/>
  <c r="C33" i="31"/>
  <c r="E17" i="31"/>
  <c r="E8" i="31"/>
  <c r="E20" i="31"/>
  <c r="E16" i="31"/>
  <c r="E6" i="31"/>
  <c r="E30" i="26"/>
  <c r="E7" i="31"/>
  <c r="F35" i="27"/>
  <c r="F35" i="31" s="1"/>
  <c r="C26" i="7"/>
  <c r="G26" i="7" s="1"/>
  <c r="H25" i="31"/>
  <c r="E28" i="27"/>
  <c r="I21" i="27"/>
  <c r="C22" i="7" s="1"/>
  <c r="H23" i="31"/>
  <c r="E35" i="27"/>
  <c r="H19" i="31"/>
  <c r="H11" i="31"/>
  <c r="F35" i="25"/>
  <c r="F32" i="30"/>
  <c r="F35" i="5"/>
  <c r="F35" i="30" s="1"/>
  <c r="D28" i="30"/>
  <c r="F28" i="7"/>
  <c r="F37" i="7" s="1"/>
  <c r="G34" i="5"/>
  <c r="E34" i="5"/>
  <c r="D35" i="5"/>
  <c r="J14" i="29"/>
  <c r="C14" i="25"/>
  <c r="G15" i="29"/>
  <c r="G32" i="24"/>
  <c r="G32" i="29" s="1"/>
  <c r="D12" i="29"/>
  <c r="J12" i="24"/>
  <c r="J10" i="24"/>
  <c r="C10" i="29"/>
  <c r="J9" i="24"/>
  <c r="F9" i="29"/>
  <c r="I28" i="24"/>
  <c r="I30" i="24"/>
  <c r="I8" i="29"/>
  <c r="E28" i="24"/>
  <c r="E30" i="24"/>
  <c r="E8" i="29"/>
  <c r="J7" i="24"/>
  <c r="J7" i="29" s="1"/>
  <c r="D7" i="29"/>
  <c r="G30" i="24"/>
  <c r="G6" i="29"/>
  <c r="G28" i="24"/>
  <c r="C30" i="24"/>
  <c r="J6" i="24"/>
  <c r="C6" i="29"/>
  <c r="J5" i="24"/>
  <c r="F30" i="24"/>
  <c r="F28" i="24"/>
  <c r="F5" i="29"/>
  <c r="C20" i="25"/>
  <c r="D30" i="24"/>
  <c r="F32" i="24"/>
  <c r="F32" i="29" s="1"/>
  <c r="I15" i="29"/>
  <c r="I32" i="24"/>
  <c r="I32" i="29" s="1"/>
  <c r="G13" i="29"/>
  <c r="G31" i="24"/>
  <c r="G31" i="29" s="1"/>
  <c r="F12" i="29"/>
  <c r="F31" i="24"/>
  <c r="F31" i="29" s="1"/>
  <c r="C11" i="25"/>
  <c r="J11" i="29"/>
  <c r="H31" i="24"/>
  <c r="H31" i="29" s="1"/>
  <c r="H11" i="29"/>
  <c r="J24" i="29"/>
  <c r="C24" i="25"/>
  <c r="H30" i="24"/>
  <c r="H34" i="24"/>
  <c r="H34" i="29" s="1"/>
  <c r="H27" i="29"/>
  <c r="D34" i="24"/>
  <c r="D34" i="29" s="1"/>
  <c r="J27" i="24"/>
  <c r="D27" i="29"/>
  <c r="G34" i="24"/>
  <c r="G34" i="29" s="1"/>
  <c r="G26" i="29"/>
  <c r="C34" i="24"/>
  <c r="C34" i="29" s="1"/>
  <c r="J26" i="24"/>
  <c r="C26" i="29"/>
  <c r="F25" i="29"/>
  <c r="J25" i="24"/>
  <c r="I24" i="29"/>
  <c r="I33" i="24"/>
  <c r="I33" i="29" s="1"/>
  <c r="E24" i="29"/>
  <c r="E33" i="24"/>
  <c r="E33" i="29" s="1"/>
  <c r="J23" i="24"/>
  <c r="D23" i="29"/>
  <c r="G33" i="24"/>
  <c r="G33" i="29" s="1"/>
  <c r="G22" i="29"/>
  <c r="J22" i="24"/>
  <c r="C33" i="24"/>
  <c r="C33" i="29" s="1"/>
  <c r="C22" i="29"/>
  <c r="F21" i="29"/>
  <c r="F33" i="24"/>
  <c r="F33" i="29" s="1"/>
  <c r="J21" i="24"/>
  <c r="J19" i="24"/>
  <c r="J18" i="24"/>
  <c r="J16" i="24"/>
  <c r="C15" i="29"/>
  <c r="C32" i="24"/>
  <c r="C32" i="29" s="1"/>
  <c r="J15" i="24"/>
  <c r="D31" i="24"/>
  <c r="D31" i="29" s="1"/>
  <c r="D11" i="29"/>
  <c r="H28" i="24"/>
  <c r="C28" i="24"/>
  <c r="E31" i="24"/>
  <c r="E31" i="29" s="1"/>
  <c r="H32" i="24"/>
  <c r="H32" i="29" s="1"/>
  <c r="D32" i="24"/>
  <c r="D32" i="29" s="1"/>
  <c r="E15" i="29"/>
  <c r="E32" i="24"/>
  <c r="E32" i="29" s="1"/>
  <c r="C13" i="29"/>
  <c r="J13" i="24"/>
  <c r="C31" i="24"/>
  <c r="C31" i="29" s="1"/>
  <c r="J6" i="29"/>
  <c r="D7" i="7"/>
  <c r="D33" i="7" s="1"/>
  <c r="C11" i="7"/>
  <c r="G11" i="7" s="1"/>
  <c r="C7" i="5"/>
  <c r="C6" i="5"/>
  <c r="J5" i="29"/>
  <c r="E5" i="5"/>
  <c r="G5" i="5" s="1"/>
  <c r="F6" i="7" s="1"/>
  <c r="D35" i="30"/>
  <c r="D32" i="30"/>
  <c r="I34" i="26"/>
  <c r="I32" i="27"/>
  <c r="H17" i="31"/>
  <c r="H5" i="31"/>
  <c r="C6" i="7"/>
  <c r="I33" i="26"/>
  <c r="H24" i="31"/>
  <c r="H22" i="31"/>
  <c r="G27" i="7"/>
  <c r="I31" i="26"/>
  <c r="H8" i="31"/>
  <c r="D18" i="7"/>
  <c r="D24" i="7"/>
  <c r="G24" i="7" s="1"/>
  <c r="D23" i="7"/>
  <c r="G23" i="7" s="1"/>
  <c r="H18" i="31"/>
  <c r="F10" i="7"/>
  <c r="F23" i="7"/>
  <c r="F33" i="30"/>
  <c r="D22" i="7"/>
  <c r="G19" i="7"/>
  <c r="H9" i="31"/>
  <c r="G15" i="7"/>
  <c r="G16" i="7"/>
  <c r="C17" i="7"/>
  <c r="C35" i="7" s="1"/>
  <c r="H15" i="31"/>
  <c r="H14" i="31"/>
  <c r="G35" i="27"/>
  <c r="G35" i="31" s="1"/>
  <c r="I30" i="27"/>
  <c r="H6" i="31"/>
  <c r="I34" i="27"/>
  <c r="G10" i="7"/>
  <c r="G9" i="7"/>
  <c r="C37" i="7"/>
  <c r="G28" i="7"/>
  <c r="G8" i="7"/>
  <c r="G25" i="7"/>
  <c r="G14" i="7"/>
  <c r="G20" i="7"/>
  <c r="G21" i="7"/>
  <c r="H7" i="31"/>
  <c r="H13" i="31"/>
  <c r="H27" i="31"/>
  <c r="H20" i="31"/>
  <c r="C33" i="7" l="1"/>
  <c r="C34" i="5"/>
  <c r="D35" i="7"/>
  <c r="H34" i="31"/>
  <c r="E28" i="31"/>
  <c r="D13" i="7"/>
  <c r="G13" i="7" s="1"/>
  <c r="E35" i="26"/>
  <c r="E35" i="31" s="1"/>
  <c r="G7" i="7"/>
  <c r="H30" i="31"/>
  <c r="G31" i="5"/>
  <c r="I28" i="27"/>
  <c r="H21" i="31"/>
  <c r="J28" i="24"/>
  <c r="J31" i="24"/>
  <c r="J31" i="29" s="1"/>
  <c r="C5" i="25"/>
  <c r="C7" i="25"/>
  <c r="E7" i="25" s="1"/>
  <c r="G7" i="25" s="1"/>
  <c r="E8" i="7" s="1"/>
  <c r="J8" i="29"/>
  <c r="J30" i="24"/>
  <c r="J30" i="29" s="1"/>
  <c r="J20" i="29"/>
  <c r="C6" i="25"/>
  <c r="E6" i="25" s="1"/>
  <c r="G6" i="25" s="1"/>
  <c r="J35" i="32"/>
  <c r="E33" i="5"/>
  <c r="C36" i="7"/>
  <c r="G33" i="5"/>
  <c r="G15" i="5"/>
  <c r="E32" i="5"/>
  <c r="J17" i="29"/>
  <c r="C17" i="25"/>
  <c r="H16" i="31"/>
  <c r="I28" i="26"/>
  <c r="E30" i="31"/>
  <c r="G18" i="7"/>
  <c r="I32" i="26"/>
  <c r="I35" i="26" s="1"/>
  <c r="C12" i="7"/>
  <c r="C29" i="7" s="1"/>
  <c r="I31" i="27"/>
  <c r="H31" i="31" s="1"/>
  <c r="G22" i="7"/>
  <c r="I33" i="27"/>
  <c r="J19" i="29"/>
  <c r="C19" i="25"/>
  <c r="J33" i="24"/>
  <c r="J33" i="29" s="1"/>
  <c r="C21" i="25"/>
  <c r="J21" i="29"/>
  <c r="C11" i="30"/>
  <c r="E11" i="25"/>
  <c r="G30" i="29"/>
  <c r="G35" i="24"/>
  <c r="G35" i="29" s="1"/>
  <c r="E30" i="29"/>
  <c r="E35" i="24"/>
  <c r="E35" i="29" s="1"/>
  <c r="C10" i="25"/>
  <c r="J10" i="29"/>
  <c r="C24" i="30"/>
  <c r="E24" i="25"/>
  <c r="I30" i="29"/>
  <c r="I35" i="24"/>
  <c r="I35" i="29" s="1"/>
  <c r="C16" i="25"/>
  <c r="J16" i="29"/>
  <c r="C22" i="25"/>
  <c r="J22" i="29"/>
  <c r="C23" i="25"/>
  <c r="J23" i="29"/>
  <c r="C26" i="25"/>
  <c r="J34" i="24"/>
  <c r="J34" i="29" s="1"/>
  <c r="J26" i="29"/>
  <c r="D30" i="29"/>
  <c r="D35" i="24"/>
  <c r="D35" i="29" s="1"/>
  <c r="F35" i="24"/>
  <c r="F35" i="29" s="1"/>
  <c r="F30" i="29"/>
  <c r="C35" i="24"/>
  <c r="C35" i="29" s="1"/>
  <c r="C30" i="29"/>
  <c r="J12" i="29"/>
  <c r="C12" i="25"/>
  <c r="E14" i="25"/>
  <c r="C14" i="30"/>
  <c r="J13" i="29"/>
  <c r="C13" i="25"/>
  <c r="E20" i="25"/>
  <c r="C20" i="30"/>
  <c r="C15" i="25"/>
  <c r="J32" i="24"/>
  <c r="J32" i="29" s="1"/>
  <c r="J15" i="29"/>
  <c r="C18" i="25"/>
  <c r="J18" i="29"/>
  <c r="C25" i="25"/>
  <c r="J25" i="29"/>
  <c r="C27" i="25"/>
  <c r="J27" i="29"/>
  <c r="H35" i="24"/>
  <c r="H35" i="29" s="1"/>
  <c r="H30" i="29"/>
  <c r="J9" i="29"/>
  <c r="C9" i="25"/>
  <c r="H28" i="31"/>
  <c r="C7" i="30"/>
  <c r="E7" i="5"/>
  <c r="E6" i="5"/>
  <c r="C28" i="5"/>
  <c r="C6" i="30"/>
  <c r="C30" i="5"/>
  <c r="C35" i="5" s="1"/>
  <c r="C8" i="30"/>
  <c r="E8" i="25"/>
  <c r="E7" i="7"/>
  <c r="F36" i="7"/>
  <c r="D36" i="7"/>
  <c r="G6" i="7"/>
  <c r="G17" i="7"/>
  <c r="G35" i="7"/>
  <c r="G33" i="7"/>
  <c r="G37" i="7"/>
  <c r="D29" i="7" l="1"/>
  <c r="E30" i="5"/>
  <c r="E35" i="5" s="1"/>
  <c r="D34" i="7"/>
  <c r="D38" i="7" s="1"/>
  <c r="I35" i="27"/>
  <c r="C31" i="25"/>
  <c r="C31" i="30" s="1"/>
  <c r="C30" i="25"/>
  <c r="C30" i="30" s="1"/>
  <c r="E5" i="25"/>
  <c r="C5" i="30"/>
  <c r="H32" i="31"/>
  <c r="H33" i="31"/>
  <c r="F16" i="7"/>
  <c r="F35" i="7" s="1"/>
  <c r="G32" i="5"/>
  <c r="E17" i="25"/>
  <c r="C17" i="30"/>
  <c r="G12" i="7"/>
  <c r="C34" i="7"/>
  <c r="G20" i="25"/>
  <c r="E20" i="30"/>
  <c r="C10" i="30"/>
  <c r="E10" i="25"/>
  <c r="E25" i="25"/>
  <c r="C25" i="30"/>
  <c r="E13" i="25"/>
  <c r="C13" i="30"/>
  <c r="E12" i="25"/>
  <c r="C12" i="30"/>
  <c r="E23" i="25"/>
  <c r="C23" i="30"/>
  <c r="E16" i="25"/>
  <c r="C16" i="30"/>
  <c r="G24" i="25"/>
  <c r="E24" i="30"/>
  <c r="E19" i="25"/>
  <c r="C19" i="30"/>
  <c r="G14" i="25"/>
  <c r="E14" i="30"/>
  <c r="E9" i="25"/>
  <c r="C9" i="30"/>
  <c r="J35" i="24"/>
  <c r="J35" i="29" s="1"/>
  <c r="C32" i="25"/>
  <c r="C32" i="30" s="1"/>
  <c r="E15" i="25"/>
  <c r="C15" i="30"/>
  <c r="C28" i="25"/>
  <c r="C28" i="30" s="1"/>
  <c r="C27" i="30"/>
  <c r="E27" i="25"/>
  <c r="E18" i="25"/>
  <c r="C18" i="30"/>
  <c r="C34" i="25"/>
  <c r="C34" i="30" s="1"/>
  <c r="C26" i="30"/>
  <c r="E26" i="25"/>
  <c r="C22" i="30"/>
  <c r="E22" i="25"/>
  <c r="G11" i="25"/>
  <c r="E11" i="30"/>
  <c r="E31" i="25"/>
  <c r="E31" i="30" s="1"/>
  <c r="E21" i="25"/>
  <c r="C33" i="25"/>
  <c r="C33" i="30" s="1"/>
  <c r="C21" i="30"/>
  <c r="H35" i="31"/>
  <c r="G29" i="7"/>
  <c r="G7" i="5"/>
  <c r="E7" i="30"/>
  <c r="G6" i="5"/>
  <c r="E28" i="5"/>
  <c r="E6" i="30"/>
  <c r="G8" i="25"/>
  <c r="E8" i="30"/>
  <c r="G36" i="7"/>
  <c r="E5" i="30" l="1"/>
  <c r="G5" i="25"/>
  <c r="E30" i="25"/>
  <c r="E17" i="30"/>
  <c r="G17" i="25"/>
  <c r="C38" i="7"/>
  <c r="G38" i="7" s="1"/>
  <c r="G34" i="7"/>
  <c r="E21" i="30"/>
  <c r="E33" i="25"/>
  <c r="E33" i="30" s="1"/>
  <c r="G21" i="25"/>
  <c r="E22" i="30"/>
  <c r="G22" i="25"/>
  <c r="G14" i="30"/>
  <c r="E15" i="7"/>
  <c r="E25" i="7"/>
  <c r="G24" i="30"/>
  <c r="E23" i="30"/>
  <c r="G23" i="25"/>
  <c r="E13" i="30"/>
  <c r="G13" i="25"/>
  <c r="G10" i="25"/>
  <c r="E10" i="30"/>
  <c r="C35" i="25"/>
  <c r="C35" i="30" s="1"/>
  <c r="E34" i="25"/>
  <c r="E34" i="30" s="1"/>
  <c r="G26" i="25"/>
  <c r="E26" i="30"/>
  <c r="G18" i="25"/>
  <c r="E18" i="30"/>
  <c r="E28" i="25"/>
  <c r="E12" i="7"/>
  <c r="G11" i="30"/>
  <c r="G27" i="25"/>
  <c r="E27" i="30"/>
  <c r="G15" i="25"/>
  <c r="E15" i="30"/>
  <c r="E9" i="30"/>
  <c r="G9" i="25"/>
  <c r="E32" i="25"/>
  <c r="E32" i="30" s="1"/>
  <c r="G19" i="25"/>
  <c r="E19" i="30"/>
  <c r="E16" i="30"/>
  <c r="G16" i="25"/>
  <c r="G12" i="25"/>
  <c r="E12" i="30"/>
  <c r="G25" i="25"/>
  <c r="E25" i="30"/>
  <c r="G20" i="30"/>
  <c r="E21" i="7"/>
  <c r="F7" i="7"/>
  <c r="G28" i="5"/>
  <c r="G30" i="5"/>
  <c r="G35" i="5" s="1"/>
  <c r="G6" i="30"/>
  <c r="E28" i="30"/>
  <c r="F8" i="7"/>
  <c r="G7" i="30"/>
  <c r="E30" i="30"/>
  <c r="E9" i="7"/>
  <c r="G8" i="30"/>
  <c r="G30" i="25"/>
  <c r="G31" i="25" l="1"/>
  <c r="G31" i="30" s="1"/>
  <c r="E6" i="7"/>
  <c r="G5" i="30"/>
  <c r="G17" i="30"/>
  <c r="E18" i="7"/>
  <c r="G28" i="25"/>
  <c r="G28" i="30" s="1"/>
  <c r="I12" i="7"/>
  <c r="H12" i="7"/>
  <c r="G18" i="30"/>
  <c r="E19" i="7"/>
  <c r="E26" i="7"/>
  <c r="G25" i="30"/>
  <c r="E10" i="7"/>
  <c r="G9" i="30"/>
  <c r="G23" i="30"/>
  <c r="E24" i="7"/>
  <c r="H15" i="7"/>
  <c r="I15" i="7"/>
  <c r="G21" i="30"/>
  <c r="E22" i="7"/>
  <c r="G33" i="25"/>
  <c r="G33" i="30" s="1"/>
  <c r="E16" i="7"/>
  <c r="G15" i="30"/>
  <c r="G32" i="25"/>
  <c r="G32" i="30" s="1"/>
  <c r="E28" i="7"/>
  <c r="G27" i="30"/>
  <c r="E27" i="7"/>
  <c r="G26" i="30"/>
  <c r="G34" i="25"/>
  <c r="G34" i="30" s="1"/>
  <c r="E11" i="7"/>
  <c r="G10" i="30"/>
  <c r="G16" i="30"/>
  <c r="E17" i="7"/>
  <c r="H25" i="7"/>
  <c r="I25" i="7"/>
  <c r="E35" i="25"/>
  <c r="E35" i="30" s="1"/>
  <c r="H21" i="7"/>
  <c r="I21" i="7"/>
  <c r="G12" i="30"/>
  <c r="E13" i="7"/>
  <c r="E20" i="7"/>
  <c r="G19" i="30"/>
  <c r="E14" i="7"/>
  <c r="G13" i="30"/>
  <c r="E23" i="7"/>
  <c r="G22" i="30"/>
  <c r="I8" i="7"/>
  <c r="H8" i="7"/>
  <c r="H7" i="7"/>
  <c r="F29" i="7"/>
  <c r="I7" i="7"/>
  <c r="F33" i="7"/>
  <c r="H9" i="7"/>
  <c r="I9" i="7"/>
  <c r="G30" i="30"/>
  <c r="I6" i="7" l="1"/>
  <c r="H6" i="7"/>
  <c r="H18" i="7"/>
  <c r="I18" i="7"/>
  <c r="I20" i="7"/>
  <c r="H20" i="7"/>
  <c r="H17" i="7"/>
  <c r="I17" i="7"/>
  <c r="I10" i="7"/>
  <c r="H10" i="7"/>
  <c r="E33" i="7"/>
  <c r="I33" i="7" s="1"/>
  <c r="H13" i="7"/>
  <c r="I13" i="7"/>
  <c r="H22" i="7"/>
  <c r="I22" i="7"/>
  <c r="E36" i="7"/>
  <c r="H24" i="7"/>
  <c r="I24" i="7"/>
  <c r="H28" i="7"/>
  <c r="I28" i="7"/>
  <c r="H14" i="7"/>
  <c r="I14" i="7"/>
  <c r="I27" i="7"/>
  <c r="H27" i="7"/>
  <c r="E37" i="7"/>
  <c r="H26" i="7"/>
  <c r="I26" i="7"/>
  <c r="I23" i="7"/>
  <c r="H23" i="7"/>
  <c r="E29" i="7"/>
  <c r="I29" i="7" s="1"/>
  <c r="G35" i="25"/>
  <c r="G35" i="30" s="1"/>
  <c r="H11" i="7"/>
  <c r="I11" i="7"/>
  <c r="I16" i="7"/>
  <c r="H16" i="7"/>
  <c r="E35" i="7"/>
  <c r="H19" i="7"/>
  <c r="I19" i="7"/>
  <c r="E34" i="7"/>
  <c r="J33" i="7"/>
  <c r="F38" i="7"/>
  <c r="J38" i="7" s="1"/>
  <c r="J36" i="7"/>
  <c r="J27" i="7"/>
  <c r="J15" i="7"/>
  <c r="J8" i="7"/>
  <c r="J14" i="7"/>
  <c r="J35" i="7"/>
  <c r="J24" i="7"/>
  <c r="J12" i="7"/>
  <c r="J21" i="7"/>
  <c r="J19" i="7"/>
  <c r="J11" i="7"/>
  <c r="J20" i="7"/>
  <c r="J37" i="7"/>
  <c r="J23" i="7"/>
  <c r="J10" i="7"/>
  <c r="J9" i="7"/>
  <c r="J17" i="7"/>
  <c r="J34" i="7"/>
  <c r="J6" i="7"/>
  <c r="J22" i="7"/>
  <c r="J18" i="7"/>
  <c r="J16" i="7"/>
  <c r="J29" i="7"/>
  <c r="J26" i="7"/>
  <c r="J25" i="7"/>
  <c r="J28" i="7"/>
  <c r="J13" i="7"/>
  <c r="J7" i="7"/>
  <c r="H29" i="7" l="1"/>
  <c r="E38" i="7"/>
  <c r="I38" i="7" s="1"/>
  <c r="H33" i="7"/>
  <c r="I36" i="7"/>
  <c r="H36" i="7"/>
  <c r="H34" i="7"/>
  <c r="I34" i="7"/>
  <c r="I35" i="7"/>
  <c r="H35" i="7"/>
  <c r="H37" i="7"/>
  <c r="I37" i="7"/>
  <c r="H38" i="7" l="1"/>
</calcChain>
</file>

<file path=xl/sharedStrings.xml><?xml version="1.0" encoding="utf-8"?>
<sst xmlns="http://schemas.openxmlformats.org/spreadsheetml/2006/main" count="3437" uniqueCount="224">
  <si>
    <t>Sygehus</t>
  </si>
  <si>
    <t>Rigshospitalet</t>
  </si>
  <si>
    <t>Nordsjællands Hospital</t>
  </si>
  <si>
    <t>Bornholms Hospital</t>
  </si>
  <si>
    <t>Odense Universitetshospital</t>
  </si>
  <si>
    <t>Sydvestjysk Sygehus</t>
  </si>
  <si>
    <t>Nr.</t>
  </si>
  <si>
    <t>Skema 1</t>
  </si>
  <si>
    <t>Skema 2</t>
  </si>
  <si>
    <t>Skema 3</t>
  </si>
  <si>
    <t>Skema 4</t>
  </si>
  <si>
    <t>Skema 5</t>
  </si>
  <si>
    <t>Skema 6</t>
  </si>
  <si>
    <t>Skema 7</t>
  </si>
  <si>
    <t>Hele landet</t>
  </si>
  <si>
    <t>Totale driftsudgifter, ekskl. udgifter der ikke bidrager til somatisk patient behandling</t>
  </si>
  <si>
    <t>Internt finansieret forskning 
(-)</t>
  </si>
  <si>
    <t>Korrigeret produktionsværdi, mio. kr.</t>
  </si>
  <si>
    <t>Udgifter</t>
  </si>
  <si>
    <t>Produktivitet</t>
  </si>
  <si>
    <t>Produk-tivitets-niveau</t>
  </si>
  <si>
    <t>Medicin på ambulante afdelinger
(-)</t>
  </si>
  <si>
    <t>De korrigerede tilrettede driftsudgifter
(=)</t>
  </si>
  <si>
    <t>De tilrettede driftsudgifter 
(=)</t>
  </si>
  <si>
    <t xml:space="preserve">Ambulant produktions-værdi inkl. genoptræning </t>
  </si>
  <si>
    <t xml:space="preserve">Stationær produktions-værdi inkl. genoptræning </t>
  </si>
  <si>
    <t xml:space="preserve">Korrektion for forskelle i organisering
(-) </t>
  </si>
  <si>
    <t>Produk-tionsværdi</t>
  </si>
  <si>
    <t>Hovedstaden</t>
  </si>
  <si>
    <t>Sjælland</t>
  </si>
  <si>
    <t>Syddanmark</t>
  </si>
  <si>
    <t>Midtjylland</t>
  </si>
  <si>
    <t>Nordjylland</t>
  </si>
  <si>
    <t>Korrigeret produktions-værdi
(=)</t>
  </si>
  <si>
    <t>Sygehus Sønderjylland</t>
  </si>
  <si>
    <t>Ukorrigeret produktions-værdi  i alt
(=)</t>
  </si>
  <si>
    <t>Tabel 1.</t>
  </si>
  <si>
    <t>Tabel 2.</t>
  </si>
  <si>
    <t>Tabel 4.</t>
  </si>
  <si>
    <t>Tabel 5.</t>
  </si>
  <si>
    <t>Tabel 7.</t>
  </si>
  <si>
    <t>Tabel 10.</t>
  </si>
  <si>
    <t>De korrigerede tilrettede driftsudgifter, mio. kr.</t>
  </si>
  <si>
    <t xml:space="preserve">Regionsspeci-fikke korrektioner
(-) </t>
  </si>
  <si>
    <t>Tabel 3.</t>
  </si>
  <si>
    <t>Tabel 6.</t>
  </si>
  <si>
    <t>Tabel 8.</t>
  </si>
  <si>
    <t>Tabel 9.</t>
  </si>
  <si>
    <t xml:space="preserve"> </t>
  </si>
  <si>
    <t>Tabel 0</t>
  </si>
  <si>
    <t>Hospitalsenheden Vest</t>
  </si>
  <si>
    <t>Regionshospitalet Randers</t>
  </si>
  <si>
    <t>Region Nordjylland</t>
  </si>
  <si>
    <t>I alt</t>
  </si>
  <si>
    <t>Region Midtjylland</t>
  </si>
  <si>
    <t>Region Syddanmark</t>
  </si>
  <si>
    <t>Region Hovedstaden</t>
  </si>
  <si>
    <t>Region Sjælland</t>
  </si>
  <si>
    <t>De resterende ark i mappen indeholder yderligere dokumentation af udvalgte dele af datamaterialet:</t>
  </si>
  <si>
    <t>3. Regionsspecifikke korrektioner i den statslige aktivitetspulje tilpasset produktivitetsanalysen</t>
  </si>
  <si>
    <t>Antal</t>
  </si>
  <si>
    <t>Korrektion</t>
  </si>
  <si>
    <t>Produktivitets-sygehus</t>
  </si>
  <si>
    <t>Gruppe</t>
  </si>
  <si>
    <t>Besøgstype</t>
  </si>
  <si>
    <t>DAGS-gruppe</t>
  </si>
  <si>
    <t>Cancer-grupper</t>
  </si>
  <si>
    <t>Uden besøg</t>
  </si>
  <si>
    <t>PG12C_UB</t>
  </si>
  <si>
    <t>PG12C</t>
  </si>
  <si>
    <t>DG30J</t>
  </si>
  <si>
    <t>PG11F</t>
  </si>
  <si>
    <t>PG11G</t>
  </si>
  <si>
    <t>PG11D</t>
  </si>
  <si>
    <t>PG11E</t>
  </si>
  <si>
    <t>PG11I</t>
  </si>
  <si>
    <t>AMD</t>
  </si>
  <si>
    <t>PG11F_UB</t>
  </si>
  <si>
    <t>PG11D_UB</t>
  </si>
  <si>
    <t>PG11C</t>
  </si>
  <si>
    <t>GR0209</t>
  </si>
  <si>
    <t>SP13E_UB</t>
  </si>
  <si>
    <t>PG11H</t>
  </si>
  <si>
    <t>PG11E_UB</t>
  </si>
  <si>
    <t>PG11H_UB</t>
  </si>
  <si>
    <t>PG11C_UB</t>
  </si>
  <si>
    <t>PG11G_UB</t>
  </si>
  <si>
    <t>GR0207</t>
  </si>
  <si>
    <t>PG11A</t>
  </si>
  <si>
    <t>PG11I_UB</t>
  </si>
  <si>
    <t>Hospitalsenhed Midt</t>
  </si>
  <si>
    <t>SP13E</t>
  </si>
  <si>
    <t>PG11J</t>
  </si>
  <si>
    <t>Holbæk Sygehus</t>
  </si>
  <si>
    <t>De Vestdanske Friklinikker, Give</t>
  </si>
  <si>
    <t>Fredericia og Kolding sygehuse</t>
  </si>
  <si>
    <t>Aalborg Universitetshospital</t>
  </si>
  <si>
    <t>Roskilde og Køge sygehuse</t>
  </si>
  <si>
    <t>Næstved, Slagelse og Ringsted sygehuse</t>
  </si>
  <si>
    <t>Nykøbing Sygehus</t>
  </si>
  <si>
    <t>Hospitalenheden Horsens</t>
  </si>
  <si>
    <t>PG11B</t>
  </si>
  <si>
    <t>PG11J_UB</t>
  </si>
  <si>
    <t>Vejle-Give-Middelfart sygehuse</t>
  </si>
  <si>
    <t>PG11A_UB</t>
  </si>
  <si>
    <t>Bispebjerg og Frederiksberg Hospital</t>
  </si>
  <si>
    <t>Amager og Hvidovre Hospital</t>
  </si>
  <si>
    <t>Aarhus Universitetshospital</t>
  </si>
  <si>
    <t/>
  </si>
  <si>
    <t>Stykpris
før
korrektion</t>
  </si>
  <si>
    <t>Pris før
korrektion</t>
  </si>
  <si>
    <t>Stykpris
efter
korrektion</t>
  </si>
  <si>
    <t>Pris efter
korrektion</t>
  </si>
  <si>
    <t>Næstved, Slagelse og
Ringsted sygehuse</t>
  </si>
  <si>
    <t>Odense
Universitetshospital</t>
  </si>
  <si>
    <t>Fredericia og Kolding
sygehuse</t>
  </si>
  <si>
    <t>Vejle-Give-Middelfart
sygehuse</t>
  </si>
  <si>
    <t>De Vestdanske
Friklinikker, Give</t>
  </si>
  <si>
    <t>Regionshospitalet
Randers</t>
  </si>
  <si>
    <t>Aalborg
Universitetshospital</t>
  </si>
  <si>
    <t>Amager og Hvidovre
Hospital</t>
  </si>
  <si>
    <t>Herlev og Gentofte Hospital</t>
  </si>
  <si>
    <t>Sygehusnr.</t>
  </si>
  <si>
    <t>Region</t>
  </si>
  <si>
    <t>Rigshospitalet og Glostrup</t>
  </si>
  <si>
    <t>Amager og Hvidovre</t>
  </si>
  <si>
    <t>Holbæk sygehus</t>
  </si>
  <si>
    <t>Nykøbing Sygehuse</t>
  </si>
  <si>
    <t>Odense Universistetshospital</t>
  </si>
  <si>
    <t>Sydvestjysk sygehus</t>
  </si>
  <si>
    <t>Hospitalsenheden Horsens</t>
  </si>
  <si>
    <t>PG12B_UB</t>
  </si>
  <si>
    <t>PG12B</t>
  </si>
  <si>
    <t>PG12B_FI</t>
  </si>
  <si>
    <t>SP13E_FI</t>
  </si>
  <si>
    <t>PG11F_FI</t>
  </si>
  <si>
    <t>PG12M_UB</t>
  </si>
  <si>
    <t>PG12N_UB</t>
  </si>
  <si>
    <t>PG12M</t>
  </si>
  <si>
    <t>PG12N</t>
  </si>
  <si>
    <t>PG11D_FI</t>
  </si>
  <si>
    <t>PG12M_FI</t>
  </si>
  <si>
    <t>PG12N_FI</t>
  </si>
  <si>
    <t>PG11B_FI</t>
  </si>
  <si>
    <t>PG11C_FI</t>
  </si>
  <si>
    <t>PG11E_FI</t>
  </si>
  <si>
    <t>PG11H_FI</t>
  </si>
  <si>
    <t>PG11I_FI</t>
  </si>
  <si>
    <t>PG11G_FI</t>
  </si>
  <si>
    <t>Bispebjerg og
Frederiksberg Hospital</t>
  </si>
  <si>
    <t>Herlev og Gentofte
Hospital</t>
  </si>
  <si>
    <t>PG11A_FI</t>
  </si>
  <si>
    <t>PG12C_FI</t>
  </si>
  <si>
    <t>PG11B_UB</t>
  </si>
  <si>
    <t>Århus
Universitetshospital</t>
  </si>
  <si>
    <t>GR0206</t>
  </si>
  <si>
    <t>BG50C: Besøg
med journal</t>
  </si>
  <si>
    <t>BG50B: Besøg
pat. 0 - 6 år</t>
  </si>
  <si>
    <t>BG50A: Besøg
pat. 7 år +</t>
  </si>
  <si>
    <t>GR2719/22</t>
  </si>
  <si>
    <t>GR2719</t>
  </si>
  <si>
    <t>GR2719_F</t>
  </si>
  <si>
    <t>GR2722</t>
  </si>
  <si>
    <t>GR2722_F</t>
  </si>
  <si>
    <t>PG11 med cancer</t>
  </si>
  <si>
    <t>Regionshospitalet Nordjylland</t>
  </si>
  <si>
    <t xml:space="preserve">Sygehusenes nettodriftsudgifter for 2016, 1.000 kr. 2016 priser </t>
  </si>
  <si>
    <t>Sjællands Universitetshospital</t>
  </si>
  <si>
    <t>Andre grupper
inkl. PG11 uden
cancer</t>
  </si>
  <si>
    <t>Sjællands
Universitetshospital</t>
  </si>
  <si>
    <t>Hospitalenheden
Horsens</t>
  </si>
  <si>
    <t>Regionshospitalet
Nordjylland</t>
  </si>
  <si>
    <t xml:space="preserve">Sygehusenes nettodriftsudgifter for 2016, 1.000 kr. 2017-priser </t>
  </si>
  <si>
    <t>P/L-faktor (16--&gt;17):</t>
  </si>
  <si>
    <t xml:space="preserve">Sygehusenes nettodriftsudgifter for 2017, 1.000 kr. 2017 priser </t>
  </si>
  <si>
    <t>Sygehusenes nettodriftsudgifter, procentvis ændring fra 2016-2017</t>
  </si>
  <si>
    <t xml:space="preserve">Korrigerede tilrettede driftudgifter for 2016, 1.000 kr. 2017 priser </t>
  </si>
  <si>
    <t xml:space="preserve">Korrigerede tilrettede driftudgifter for 2017, 1.000 kr. 2017 priser </t>
  </si>
  <si>
    <t>Korrigerede tilrettede driftudgifter, procentvis ændring fra 2016-2017</t>
  </si>
  <si>
    <t>Korrigeret produktionsværdi, 2016-aktivitet med LPR pr. 10. marts 2017 (10. juni), 1.000 kr., 2017-takstsystem</t>
  </si>
  <si>
    <t>Korrigeret produktionsværdi, 2017-aktivitet med LPR pr. 10. april 2018, 1.000 kr., 2017-takstsystem</t>
  </si>
  <si>
    <t>Korrigeret produktionsværdi, procentvis ændring fra 2016-2017</t>
  </si>
  <si>
    <t>Udvikling, 2016-2017, pct.</t>
  </si>
  <si>
    <t>MG90C</t>
  </si>
  <si>
    <t>1. Dokumentation af korrektion for medicin på produktionssiden, 2016:</t>
  </si>
  <si>
    <t>2. Dokumentation af korrektion for medicin på produktionssiden, 2017:</t>
  </si>
  <si>
    <t>Produktionsværdi, udgifter og produktivitet for regioner og sygehuse, 2016-2017</t>
  </si>
  <si>
    <t>6. Omlægning af korte akutte indlæggelser på gynækologisk afdeling, Nordsjællands Hospitaler</t>
  </si>
  <si>
    <t>11. Omlægning fra stationær til ambulant behandling, Amager/Hvidovre Hospital</t>
  </si>
  <si>
    <t>12. Omlægning fra stationær til ambulant behandling, Akutmodtagelsen Bornholm</t>
  </si>
  <si>
    <t xml:space="preserve">17. Omlægning fra stationær til ambulant behandling, Hæmatologisk Klinik Rigshospitalet </t>
  </si>
  <si>
    <t xml:space="preserve">19. Omlægning fra stationær til ambulant behandling, Hepatologisk Klinik Rigshospitalet </t>
  </si>
  <si>
    <t xml:space="preserve">20. Omlægning fra stationær til ambulant behandling, Akutklinikken Glostrup </t>
  </si>
  <si>
    <t>22. Omlægning af elektive indlæggelser til ambulant behandling, BørneUnge Klinikken Rigshospitalet</t>
  </si>
  <si>
    <t xml:space="preserve">23. Omlægning fra stationær til ambulant behandling, Infektionsmedicinsk Klinik Rigshospitalet </t>
  </si>
  <si>
    <t>25. Omlægning fra stationær til ambulant behandling, Børneafdelingen</t>
  </si>
  <si>
    <t>26. Fejlregistreringer af telefonkonsultationer, Nordsjællands Hospital</t>
  </si>
  <si>
    <t>28. Omlægning fra ambulant til email- og tlf.-konsultationer, Rigshospitalet</t>
  </si>
  <si>
    <t>29. Fejlregistrering ved udleveret medicin</t>
  </si>
  <si>
    <t>3. Omlægning fra stationær til ambulant behandling, Lungemedicinsk afdeling i Næstved, Slagelse og Ringsted</t>
  </si>
  <si>
    <t>5. Omlægning fra stationær til ambulant behandling, Dagkirurgisk Center, OUH</t>
  </si>
  <si>
    <t>7. Omlægning fra stationær til ambulant behandling, Neurokirurgisk Afdeling, Aarhus Universitetshospital</t>
  </si>
  <si>
    <t>8. Omlægning fra stationær til ambulant behandling, Medicinsk Dagklinik, RH Viborg</t>
  </si>
  <si>
    <t>9. Omlægning fra stationær til ambulant behandling, Diagnostisk Center, RH Silkeborg</t>
  </si>
  <si>
    <t>10. Omlægning fra ambulant til email- og tlf.-konsultationer, Reumatologisk Afdeling U, Aarhus Universitetshospital</t>
  </si>
  <si>
    <t>11. Omlægning fra ambulant til email- og tlf.-konsultationer, Børneambulatoriet, HEV</t>
  </si>
  <si>
    <t>12. Omlægning fra ambulant til email- og tlf.-konsultationer, Diabetes Ambulatoriet, HEV</t>
  </si>
  <si>
    <t>13. Omlægning fra ambulant til email- og tlf.-konsultationer, Diabetes Ambulatoriet, HEV</t>
  </si>
  <si>
    <t>13. Omlægning fra ambulant til email- og tlf.-konsultationer + bortfald af aktivitet, Hjerteklinik, HEV</t>
  </si>
  <si>
    <t>15. Omlægning fra ambulant til email- og tlf.-konsultationer, Lungeambulatoriet, HEV</t>
  </si>
  <si>
    <t>16. Omlægning fra ambulant til email- og tlf.-konsultationer, Neurologisk Ambulatorium, HEV</t>
  </si>
  <si>
    <t>17. Omlægning fra ambulant til email- og tlf.-konsultationer, Nyremedicinsk Ambulatorium, HEV</t>
  </si>
  <si>
    <t>18. Omlægning fra ambulant til email- og tlf.-konsultationer, Palliativt Team, HEV</t>
  </si>
  <si>
    <t>19. Omlægning fra ambulant til email- og tlf.-konsultationer, Reumatoologisk Ambulatorium, HEV</t>
  </si>
  <si>
    <t>20. Omlægning fra ambulant til email- og tlf.-konsultationer, Urologisk Ambulatorium, HEV</t>
  </si>
  <si>
    <t>21. Sengelukninger, HEV</t>
  </si>
  <si>
    <t>22. Sengelukninger, AUH</t>
  </si>
  <si>
    <t>Ændret registreringspraksis Akutmodtagelsen, Thisted</t>
  </si>
  <si>
    <t>Sygehus Vendsyssel</t>
  </si>
  <si>
    <t>MDC15</t>
  </si>
  <si>
    <t>14. Omlægning fra ambulant til email- og tlf.-konsultationer + bortfald af aktivitet, Hjerteklinik, HEV</t>
  </si>
  <si>
    <t>20. Omlægning fra stationær til ambulant behandling, Akutklinikken Glostrup - Rigshospitalets andel</t>
  </si>
  <si>
    <t>20. Omlægning fra stationær til ambulant behandling, Akutklinikken Glostrup - Amager og Hvidovres andel</t>
  </si>
  <si>
    <t>Endelig version 13. februar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</si>
</sst>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#,##0.000"/>
    <numFmt numFmtId="167" formatCode="###,###,###,##0"/>
    <numFmt numFmtId="168" formatCode="###################################0"/>
    <numFmt numFmtId="169" formatCode="#########################0"/>
    <numFmt numFmtId="170" formatCode="#,##0.0"/>
    <numFmt numFmtId="171" formatCode="_ * #,##0.0_ ;_ * \-#,##0.0_ ;_ * &quot;-&quot;??_ ;_ @_ "/>
  </numFmts>
  <fonts count="43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8"/>
      <name val="Arial"/>
      <family val="2"/>
    </font>
    <font>
      <b/>
      <sz val="8"/>
      <color rgb="FF112277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MS Sans Serif"/>
    </font>
    <font>
      <b/>
      <sz val="9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21" applyNumberFormat="0" applyAlignment="0" applyProtection="0"/>
    <xf numFmtId="0" fontId="32" fillId="10" borderId="22" applyNumberFormat="0" applyAlignment="0" applyProtection="0"/>
    <xf numFmtId="0" fontId="33" fillId="10" borderId="21" applyNumberFormat="0" applyAlignment="0" applyProtection="0"/>
    <xf numFmtId="0" fontId="34" fillId="0" borderId="23" applyNumberFormat="0" applyFill="0" applyAlignment="0" applyProtection="0"/>
    <xf numFmtId="0" fontId="35" fillId="11" borderId="2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9" fillId="36" borderId="0" applyNumberFormat="0" applyBorder="0" applyAlignment="0" applyProtection="0"/>
    <xf numFmtId="0" fontId="1" fillId="0" borderId="0"/>
    <xf numFmtId="0" fontId="1" fillId="12" borderId="2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37">
    <xf numFmtId="0" fontId="0" fillId="0" borderId="0" xfId="0"/>
    <xf numFmtId="0" fontId="3" fillId="0" borderId="0" xfId="25" applyFont="1" applyFill="1" applyAlignment="1">
      <alignment horizontal="center"/>
    </xf>
    <xf numFmtId="0" fontId="3" fillId="0" borderId="0" xfId="25" applyFont="1" applyFill="1" applyAlignment="1">
      <alignment horizontal="right"/>
    </xf>
    <xf numFmtId="3" fontId="5" fillId="2" borderId="0" xfId="25" applyNumberFormat="1" applyFont="1" applyFill="1" applyBorder="1" applyAlignment="1">
      <alignment horizontal="right" vertical="center"/>
    </xf>
    <xf numFmtId="0" fontId="5" fillId="2" borderId="3" xfId="20" applyFont="1" applyFill="1" applyBorder="1" applyAlignment="1">
      <alignment horizontal="left" vertical="center" wrapText="1"/>
    </xf>
    <xf numFmtId="3" fontId="5" fillId="2" borderId="9" xfId="20" applyNumberFormat="1" applyFont="1" applyFill="1" applyBorder="1" applyAlignment="1"/>
    <xf numFmtId="3" fontId="5" fillId="2" borderId="3" xfId="20" applyNumberFormat="1" applyFont="1" applyFill="1" applyBorder="1" applyAlignment="1"/>
    <xf numFmtId="0" fontId="5" fillId="2" borderId="2" xfId="20" applyFont="1" applyFill="1" applyBorder="1" applyAlignment="1">
      <alignment horizontal="left" vertical="center" wrapText="1"/>
    </xf>
    <xf numFmtId="3" fontId="5" fillId="2" borderId="2" xfId="20" applyNumberFormat="1" applyFont="1" applyFill="1" applyBorder="1" applyAlignment="1"/>
    <xf numFmtId="3" fontId="5" fillId="2" borderId="2" xfId="25" applyNumberFormat="1" applyFont="1" applyFill="1" applyBorder="1" applyAlignment="1">
      <alignment vertical="center"/>
    </xf>
    <xf numFmtId="3" fontId="5" fillId="2" borderId="6" xfId="20" applyNumberFormat="1" applyFont="1" applyFill="1" applyBorder="1" applyAlignment="1"/>
    <xf numFmtId="0" fontId="7" fillId="2" borderId="1" xfId="25" applyFont="1" applyFill="1" applyBorder="1" applyAlignment="1">
      <alignment horizontal="left" wrapText="1"/>
    </xf>
    <xf numFmtId="0" fontId="7" fillId="2" borderId="1" xfId="25" applyFont="1" applyFill="1" applyBorder="1" applyAlignment="1">
      <alignment horizontal="right" wrapText="1"/>
    </xf>
    <xf numFmtId="0" fontId="5" fillId="2" borderId="1" xfId="25" applyFont="1" applyFill="1" applyBorder="1" applyAlignment="1">
      <alignment horizontal="left"/>
    </xf>
    <xf numFmtId="3" fontId="5" fillId="2" borderId="1" xfId="25" applyNumberFormat="1" applyFont="1" applyFill="1" applyBorder="1" applyAlignment="1">
      <alignment vertical="center"/>
    </xf>
    <xf numFmtId="0" fontId="5" fillId="2" borderId="0" xfId="25" applyFont="1" applyFill="1" applyAlignment="1">
      <alignment horizontal="center"/>
    </xf>
    <xf numFmtId="3" fontId="5" fillId="2" borderId="0" xfId="25" applyNumberFormat="1" applyFont="1" applyFill="1" applyBorder="1" applyAlignment="1">
      <alignment vertical="center"/>
    </xf>
    <xf numFmtId="0" fontId="5" fillId="2" borderId="3" xfId="25" applyFont="1" applyFill="1" applyBorder="1" applyAlignment="1">
      <alignment horizontal="left" wrapText="1"/>
    </xf>
    <xf numFmtId="3" fontId="5" fillId="2" borderId="8" xfId="20" applyNumberFormat="1" applyFont="1" applyFill="1" applyBorder="1" applyAlignment="1"/>
    <xf numFmtId="0" fontId="5" fillId="2" borderId="2" xfId="25" applyFont="1" applyFill="1" applyBorder="1" applyAlignment="1">
      <alignment horizontal="left" wrapText="1"/>
    </xf>
    <xf numFmtId="0" fontId="5" fillId="2" borderId="4" xfId="25" applyFont="1" applyFill="1" applyBorder="1" applyAlignment="1">
      <alignment horizontal="left" wrapText="1"/>
    </xf>
    <xf numFmtId="3" fontId="5" fillId="2" borderId="4" xfId="20" applyNumberFormat="1" applyFont="1" applyFill="1" applyBorder="1" applyAlignment="1"/>
    <xf numFmtId="3" fontId="5" fillId="2" borderId="10" xfId="20" applyNumberFormat="1" applyFont="1" applyFill="1" applyBorder="1" applyAlignment="1"/>
    <xf numFmtId="3" fontId="5" fillId="2" borderId="1" xfId="20" applyNumberFormat="1" applyFont="1" applyFill="1" applyBorder="1" applyAlignment="1"/>
    <xf numFmtId="0" fontId="3" fillId="2" borderId="0" xfId="25" applyFont="1" applyFill="1" applyAlignment="1">
      <alignment horizontal="center"/>
    </xf>
    <xf numFmtId="3" fontId="5" fillId="2" borderId="11" xfId="14" applyNumberFormat="1" applyFont="1" applyFill="1" applyBorder="1"/>
    <xf numFmtId="0" fontId="3" fillId="2" borderId="0" xfId="25" applyFont="1" applyFill="1" applyAlignment="1">
      <alignment horizontal="right"/>
    </xf>
    <xf numFmtId="0" fontId="6" fillId="2" borderId="0" xfId="25" applyFont="1" applyFill="1" applyBorder="1" applyAlignment="1">
      <alignment horizontal="right" vertical="center" wrapText="1"/>
    </xf>
    <xf numFmtId="0" fontId="3" fillId="2" borderId="0" xfId="25" applyFont="1" applyFill="1" applyBorder="1" applyAlignment="1">
      <alignment horizontal="right"/>
    </xf>
    <xf numFmtId="3" fontId="5" fillId="2" borderId="2" xfId="25" applyNumberFormat="1" applyFont="1" applyFill="1" applyBorder="1" applyAlignment="1">
      <alignment vertical="center" wrapText="1"/>
    </xf>
    <xf numFmtId="0" fontId="5" fillId="2" borderId="4" xfId="25" applyFont="1" applyFill="1" applyBorder="1" applyAlignment="1">
      <alignment horizontal="left"/>
    </xf>
    <xf numFmtId="0" fontId="6" fillId="2" borderId="0" xfId="14" applyFont="1" applyFill="1" applyBorder="1" applyAlignment="1">
      <alignment horizontal="left"/>
    </xf>
    <xf numFmtId="0" fontId="11" fillId="2" borderId="0" xfId="14" applyFont="1" applyFill="1" applyBorder="1" applyAlignment="1">
      <alignment horizontal="right"/>
    </xf>
    <xf numFmtId="0" fontId="6" fillId="2" borderId="0" xfId="20" applyFont="1" applyFill="1" applyBorder="1" applyAlignment="1">
      <alignment horizontal="left"/>
    </xf>
    <xf numFmtId="0" fontId="3" fillId="2" borderId="0" xfId="25" quotePrefix="1" applyFont="1" applyFill="1" applyAlignment="1">
      <alignment horizontal="left"/>
    </xf>
    <xf numFmtId="3" fontId="3" fillId="2" borderId="0" xfId="25" applyNumberFormat="1" applyFont="1" applyFill="1" applyAlignment="1">
      <alignment horizontal="center"/>
    </xf>
    <xf numFmtId="3" fontId="3" fillId="2" borderId="0" xfId="25" applyNumberFormat="1" applyFont="1" applyFill="1" applyAlignment="1">
      <alignment horizontal="right"/>
    </xf>
    <xf numFmtId="0" fontId="5" fillId="2" borderId="0" xfId="25" applyFont="1" applyFill="1" applyAlignment="1">
      <alignment horizontal="left"/>
    </xf>
    <xf numFmtId="0" fontId="3" fillId="2" borderId="0" xfId="25" applyFont="1" applyFill="1" applyAlignment="1">
      <alignment horizontal="left"/>
    </xf>
    <xf numFmtId="0" fontId="3" fillId="2" borderId="0" xfId="25" applyFont="1" applyFill="1" applyBorder="1" applyAlignment="1">
      <alignment horizontal="center"/>
    </xf>
    <xf numFmtId="0" fontId="7" fillId="2" borderId="0" xfId="25" applyFont="1" applyFill="1" applyBorder="1" applyAlignment="1">
      <alignment horizontal="center" wrapText="1"/>
    </xf>
    <xf numFmtId="0" fontId="5" fillId="2" borderId="0" xfId="25" applyFont="1" applyFill="1" applyBorder="1" applyAlignment="1">
      <alignment horizontal="center"/>
    </xf>
    <xf numFmtId="0" fontId="5" fillId="2" borderId="0" xfId="25" applyFont="1" applyFill="1" applyBorder="1" applyAlignment="1">
      <alignment horizontal="right"/>
    </xf>
    <xf numFmtId="165" fontId="5" fillId="2" borderId="0" xfId="2" applyNumberFormat="1" applyFont="1" applyFill="1" applyBorder="1" applyAlignment="1">
      <alignment horizontal="right"/>
    </xf>
    <xf numFmtId="0" fontId="11" fillId="2" borderId="0" xfId="14" applyFont="1" applyFill="1" applyBorder="1" applyAlignment="1">
      <alignment horizontal="right" vertical="center" wrapText="1"/>
    </xf>
    <xf numFmtId="3" fontId="5" fillId="2" borderId="0" xfId="25" applyNumberFormat="1" applyFont="1" applyFill="1" applyBorder="1" applyAlignment="1">
      <alignment horizontal="right"/>
    </xf>
    <xf numFmtId="0" fontId="10" fillId="2" borderId="0" xfId="14" applyFont="1" applyFill="1" applyBorder="1" applyAlignment="1">
      <alignment horizontal="left" vertical="center" wrapText="1"/>
    </xf>
    <xf numFmtId="3" fontId="5" fillId="2" borderId="0" xfId="20" applyNumberFormat="1" applyFont="1" applyFill="1" applyBorder="1" applyAlignment="1"/>
    <xf numFmtId="0" fontId="13" fillId="2" borderId="0" xfId="14" applyFont="1" applyFill="1" applyBorder="1" applyAlignment="1">
      <alignment horizontal="right" vertical="center" wrapText="1"/>
    </xf>
    <xf numFmtId="0" fontId="10" fillId="2" borderId="0" xfId="14" applyFont="1" applyFill="1" applyBorder="1" applyAlignment="1">
      <alignment horizontal="right" vertical="center" wrapText="1"/>
    </xf>
    <xf numFmtId="0" fontId="9" fillId="2" borderId="0" xfId="25" applyFont="1" applyFill="1" applyAlignment="1">
      <alignment horizontal="left"/>
    </xf>
    <xf numFmtId="0" fontId="4" fillId="2" borderId="0" xfId="20" applyFill="1"/>
    <xf numFmtId="0" fontId="0" fillId="2" borderId="0" xfId="0" applyFill="1"/>
    <xf numFmtId="0" fontId="11" fillId="2" borderId="0" xfId="20" applyFont="1" applyFill="1" applyBorder="1" applyAlignment="1">
      <alignment horizontal="right"/>
    </xf>
    <xf numFmtId="0" fontId="7" fillId="2" borderId="0" xfId="25" applyFont="1" applyFill="1" applyBorder="1" applyAlignment="1">
      <alignment horizontal="right" wrapText="1"/>
    </xf>
    <xf numFmtId="3" fontId="5" fillId="2" borderId="0" xfId="29" applyNumberFormat="1" applyFont="1" applyFill="1" applyBorder="1" applyAlignment="1">
      <alignment vertical="center" wrapText="1"/>
    </xf>
    <xf numFmtId="165" fontId="5" fillId="2" borderId="0" xfId="1" applyNumberFormat="1" applyFont="1" applyFill="1" applyBorder="1" applyAlignment="1">
      <alignment horizontal="center"/>
    </xf>
    <xf numFmtId="0" fontId="13" fillId="2" borderId="0" xfId="14" applyFont="1" applyFill="1" applyBorder="1" applyAlignment="1">
      <alignment horizontal="left" vertical="center" wrapText="1"/>
    </xf>
    <xf numFmtId="0" fontId="5" fillId="2" borderId="0" xfId="26" applyFont="1" applyFill="1" applyBorder="1" applyAlignment="1">
      <alignment horizontal="right" wrapText="1"/>
    </xf>
    <xf numFmtId="3" fontId="5" fillId="2" borderId="0" xfId="26" applyNumberFormat="1" applyFont="1" applyFill="1" applyBorder="1" applyAlignment="1">
      <alignment horizontal="right" wrapText="1"/>
    </xf>
    <xf numFmtId="165" fontId="5" fillId="2" borderId="0" xfId="25" applyNumberFormat="1" applyFont="1" applyFill="1" applyBorder="1" applyAlignment="1">
      <alignment horizontal="center"/>
    </xf>
    <xf numFmtId="3" fontId="3" fillId="2" borderId="0" xfId="25" applyNumberFormat="1" applyFont="1" applyFill="1" applyBorder="1" applyAlignment="1">
      <alignment horizontal="center"/>
    </xf>
    <xf numFmtId="0" fontId="5" fillId="2" borderId="0" xfId="25" applyFont="1" applyFill="1" applyBorder="1" applyAlignment="1">
      <alignment horizontal="left" wrapText="1"/>
    </xf>
    <xf numFmtId="165" fontId="5" fillId="2" borderId="0" xfId="2" applyNumberFormat="1" applyFont="1" applyFill="1" applyBorder="1" applyAlignment="1">
      <alignment horizontal="center"/>
    </xf>
    <xf numFmtId="3" fontId="5" fillId="2" borderId="11" xfId="20" applyNumberFormat="1" applyFont="1" applyFill="1" applyBorder="1"/>
    <xf numFmtId="0" fontId="4" fillId="2" borderId="0" xfId="20" applyFill="1" applyAlignment="1">
      <alignment horizontal="left"/>
    </xf>
    <xf numFmtId="0" fontId="4" fillId="2" borderId="0" xfId="20" applyFill="1" applyBorder="1" applyAlignment="1">
      <alignment horizontal="left"/>
    </xf>
    <xf numFmtId="0" fontId="4" fillId="2" borderId="0" xfId="20" applyFill="1" applyBorder="1"/>
    <xf numFmtId="0" fontId="5" fillId="2" borderId="0" xfId="20" applyFont="1" applyFill="1" applyBorder="1" applyAlignment="1">
      <alignment horizontal="left" vertical="center" wrapText="1"/>
    </xf>
    <xf numFmtId="166" fontId="5" fillId="2" borderId="0" xfId="25" applyNumberFormat="1" applyFont="1" applyFill="1" applyBorder="1" applyAlignment="1">
      <alignment horizontal="right" vertical="center"/>
    </xf>
    <xf numFmtId="3" fontId="4" fillId="2" borderId="0" xfId="20" applyNumberFormat="1" applyFill="1"/>
    <xf numFmtId="0" fontId="7" fillId="2" borderId="3" xfId="25" applyFont="1" applyFill="1" applyBorder="1" applyAlignment="1">
      <alignment horizontal="right" wrapText="1"/>
    </xf>
    <xf numFmtId="0" fontId="9" fillId="2" borderId="0" xfId="25" applyFont="1" applyFill="1" applyAlignment="1"/>
    <xf numFmtId="0" fontId="7" fillId="2" borderId="3" xfId="25" applyFont="1" applyFill="1" applyBorder="1" applyAlignment="1">
      <alignment horizontal="left" wrapText="1"/>
    </xf>
    <xf numFmtId="0" fontId="5" fillId="2" borderId="8" xfId="20" applyFont="1" applyFill="1" applyBorder="1" applyAlignment="1">
      <alignment horizontal="left" vertical="center" wrapText="1"/>
    </xf>
    <xf numFmtId="0" fontId="5" fillId="2" borderId="9" xfId="20" applyFont="1" applyFill="1" applyBorder="1" applyAlignment="1">
      <alignment horizontal="left" vertical="center" wrapText="1"/>
    </xf>
    <xf numFmtId="3" fontId="5" fillId="2" borderId="12" xfId="25" applyNumberFormat="1" applyFont="1" applyFill="1" applyBorder="1" applyAlignment="1">
      <alignment vertical="center" wrapText="1"/>
    </xf>
    <xf numFmtId="0" fontId="3" fillId="2" borderId="0" xfId="25" applyFont="1" applyFill="1" applyBorder="1" applyAlignment="1">
      <alignment horizontal="left"/>
    </xf>
    <xf numFmtId="0" fontId="16" fillId="2" borderId="0" xfId="25" applyFont="1" applyFill="1" applyAlignment="1">
      <alignment horizontal="left"/>
    </xf>
    <xf numFmtId="164" fontId="3" fillId="2" borderId="0" xfId="25" applyNumberFormat="1" applyFont="1" applyFill="1" applyBorder="1" applyAlignment="1">
      <alignment horizontal="center"/>
    </xf>
    <xf numFmtId="164" fontId="3" fillId="2" borderId="0" xfId="25" applyNumberFormat="1" applyFont="1" applyFill="1" applyAlignment="1">
      <alignment horizontal="center"/>
    </xf>
    <xf numFmtId="3" fontId="5" fillId="2" borderId="2" xfId="25" applyNumberFormat="1" applyFont="1" applyFill="1" applyBorder="1" applyAlignment="1">
      <alignment horizontal="right" vertical="center" wrapText="1"/>
    </xf>
    <xf numFmtId="3" fontId="5" fillId="2" borderId="2" xfId="25" applyNumberFormat="1" applyFont="1" applyFill="1" applyBorder="1" applyAlignment="1">
      <alignment horizontal="right" vertical="center"/>
    </xf>
    <xf numFmtId="3" fontId="5" fillId="2" borderId="1" xfId="25" applyNumberFormat="1" applyFont="1" applyFill="1" applyBorder="1" applyAlignment="1">
      <alignment horizontal="right" vertical="center"/>
    </xf>
    <xf numFmtId="3" fontId="5" fillId="2" borderId="3" xfId="25" applyNumberFormat="1" applyFont="1" applyFill="1" applyBorder="1" applyAlignment="1">
      <alignment horizontal="right" vertical="center" wrapText="1"/>
    </xf>
    <xf numFmtId="3" fontId="5" fillId="2" borderId="9" xfId="20" applyNumberFormat="1" applyFont="1" applyFill="1" applyBorder="1" applyAlignment="1">
      <alignment horizontal="right"/>
    </xf>
    <xf numFmtId="3" fontId="5" fillId="2" borderId="6" xfId="20" applyNumberFormat="1" applyFont="1" applyFill="1" applyBorder="1" applyAlignment="1">
      <alignment horizontal="right"/>
    </xf>
    <xf numFmtId="3" fontId="5" fillId="2" borderId="10" xfId="20" applyNumberFormat="1" applyFont="1" applyFill="1" applyBorder="1" applyAlignment="1">
      <alignment horizontal="right"/>
    </xf>
    <xf numFmtId="3" fontId="5" fillId="2" borderId="12" xfId="25" applyNumberFormat="1" applyFont="1" applyFill="1" applyBorder="1" applyAlignment="1">
      <alignment horizontal="right" vertical="center" wrapText="1"/>
    </xf>
    <xf numFmtId="0" fontId="6" fillId="2" borderId="0" xfId="0" applyFont="1" applyFill="1" applyAlignment="1"/>
    <xf numFmtId="0" fontId="6" fillId="2" borderId="0" xfId="0" applyFont="1" applyFill="1" applyBorder="1" applyAlignment="1">
      <alignment horizontal="left"/>
    </xf>
    <xf numFmtId="3" fontId="8" fillId="2" borderId="2" xfId="25" applyNumberFormat="1" applyFont="1" applyFill="1" applyBorder="1" applyAlignment="1">
      <alignment horizontal="right"/>
    </xf>
    <xf numFmtId="3" fontId="5" fillId="2" borderId="0" xfId="25" quotePrefix="1" applyNumberFormat="1" applyFont="1" applyFill="1" applyBorder="1" applyAlignment="1">
      <alignment horizontal="right" vertical="center"/>
    </xf>
    <xf numFmtId="3" fontId="8" fillId="2" borderId="1" xfId="25" applyNumberFormat="1" applyFont="1" applyFill="1" applyBorder="1" applyAlignment="1">
      <alignment horizontal="right"/>
    </xf>
    <xf numFmtId="3" fontId="8" fillId="2" borderId="10" xfId="0" applyNumberFormat="1" applyFont="1" applyFill="1" applyBorder="1"/>
    <xf numFmtId="3" fontId="8" fillId="2" borderId="1" xfId="0" applyNumberFormat="1" applyFont="1" applyFill="1" applyBorder="1"/>
    <xf numFmtId="3" fontId="5" fillId="2" borderId="12" xfId="25" applyNumberFormat="1" applyFont="1" applyFill="1" applyBorder="1" applyAlignment="1">
      <alignment horizontal="right" vertical="center"/>
    </xf>
    <xf numFmtId="3" fontId="8" fillId="2" borderId="2" xfId="25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/>
    <xf numFmtId="3" fontId="8" fillId="2" borderId="3" xfId="0" applyNumberFormat="1" applyFont="1" applyFill="1" applyBorder="1"/>
    <xf numFmtId="3" fontId="8" fillId="2" borderId="9" xfId="0" applyNumberFormat="1" applyFont="1" applyFill="1" applyBorder="1"/>
    <xf numFmtId="3" fontId="8" fillId="2" borderId="2" xfId="0" applyNumberFormat="1" applyFont="1" applyFill="1" applyBorder="1"/>
    <xf numFmtId="3" fontId="8" fillId="2" borderId="6" xfId="0" applyNumberFormat="1" applyFont="1" applyFill="1" applyBorder="1"/>
    <xf numFmtId="3" fontId="8" fillId="2" borderId="4" xfId="0" applyNumberFormat="1" applyFont="1" applyFill="1" applyBorder="1"/>
    <xf numFmtId="0" fontId="3" fillId="2" borderId="0" xfId="0" applyFont="1" applyFill="1"/>
    <xf numFmtId="0" fontId="6" fillId="2" borderId="0" xfId="28" applyFont="1" applyFill="1"/>
    <xf numFmtId="3" fontId="3" fillId="2" borderId="0" xfId="0" applyNumberFormat="1" applyFont="1" applyFill="1"/>
    <xf numFmtId="0" fontId="3" fillId="2" borderId="0" xfId="0" applyFont="1" applyFill="1" applyBorder="1"/>
    <xf numFmtId="3" fontId="3" fillId="2" borderId="0" xfId="0" applyNumberFormat="1" applyFont="1" applyFill="1" applyBorder="1"/>
    <xf numFmtId="0" fontId="0" fillId="2" borderId="0" xfId="0" quotePrefix="1" applyNumberFormat="1" applyFill="1"/>
    <xf numFmtId="0" fontId="6" fillId="2" borderId="0" xfId="27" applyFont="1" applyFill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/>
    <xf numFmtId="0" fontId="7" fillId="2" borderId="1" xfId="0" applyFont="1" applyFill="1" applyBorder="1" applyAlignment="1">
      <alignment horizontal="right" wrapText="1"/>
    </xf>
    <xf numFmtId="0" fontId="7" fillId="2" borderId="4" xfId="25" applyFont="1" applyFill="1" applyBorder="1" applyAlignment="1">
      <alignment horizontal="left" wrapText="1"/>
    </xf>
    <xf numFmtId="0" fontId="7" fillId="2" borderId="6" xfId="25" applyFont="1" applyFill="1" applyBorder="1" applyAlignment="1">
      <alignment horizontal="left" wrapText="1"/>
    </xf>
    <xf numFmtId="0" fontId="7" fillId="2" borderId="14" xfId="0" applyFont="1" applyFill="1" applyBorder="1"/>
    <xf numFmtId="0" fontId="7" fillId="2" borderId="10" xfId="0" applyFont="1" applyFill="1" applyBorder="1" applyAlignment="1">
      <alignment horizontal="right" wrapText="1"/>
    </xf>
    <xf numFmtId="0" fontId="7" fillId="2" borderId="13" xfId="0" applyFont="1" applyFill="1" applyBorder="1" applyAlignment="1">
      <alignment horizontal="right" wrapText="1"/>
    </xf>
    <xf numFmtId="0" fontId="7" fillId="2" borderId="5" xfId="0" applyFont="1" applyFill="1" applyBorder="1"/>
    <xf numFmtId="3" fontId="5" fillId="2" borderId="9" xfId="0" applyNumberFormat="1" applyFont="1" applyFill="1" applyBorder="1"/>
    <xf numFmtId="3" fontId="5" fillId="2" borderId="11" xfId="0" applyNumberFormat="1" applyFont="1" applyFill="1" applyBorder="1"/>
    <xf numFmtId="164" fontId="5" fillId="2" borderId="8" xfId="0" applyNumberFormat="1" applyFont="1" applyFill="1" applyBorder="1"/>
    <xf numFmtId="164" fontId="5" fillId="2" borderId="11" xfId="0" applyNumberFormat="1" applyFont="1" applyFill="1" applyBorder="1"/>
    <xf numFmtId="164" fontId="5" fillId="2" borderId="15" xfId="0" applyNumberFormat="1" applyFont="1" applyFill="1" applyBorder="1"/>
    <xf numFmtId="1" fontId="5" fillId="2" borderId="12" xfId="0" applyNumberFormat="1" applyFont="1" applyFill="1" applyBorder="1"/>
    <xf numFmtId="164" fontId="3" fillId="2" borderId="0" xfId="0" applyNumberFormat="1" applyFont="1" applyFill="1"/>
    <xf numFmtId="3" fontId="5" fillId="2" borderId="0" xfId="0" applyNumberFormat="1" applyFont="1" applyFill="1" applyBorder="1"/>
    <xf numFmtId="164" fontId="5" fillId="2" borderId="9" xfId="0" applyNumberFormat="1" applyFont="1" applyFill="1" applyBorder="1"/>
    <xf numFmtId="164" fontId="5" fillId="2" borderId="0" xfId="0" applyNumberFormat="1" applyFont="1" applyFill="1" applyBorder="1"/>
    <xf numFmtId="164" fontId="5" fillId="2" borderId="12" xfId="0" applyNumberFormat="1" applyFont="1" applyFill="1" applyBorder="1"/>
    <xf numFmtId="3" fontId="5" fillId="2" borderId="10" xfId="0" applyNumberFormat="1" applyFont="1" applyFill="1" applyBorder="1"/>
    <xf numFmtId="3" fontId="5" fillId="2" borderId="14" xfId="0" applyNumberFormat="1" applyFont="1" applyFill="1" applyBorder="1"/>
    <xf numFmtId="3" fontId="5" fillId="2" borderId="13" xfId="0" applyNumberFormat="1" applyFont="1" applyFill="1" applyBorder="1"/>
    <xf numFmtId="164" fontId="5" fillId="2" borderId="10" xfId="0" applyNumberFormat="1" applyFont="1" applyFill="1" applyBorder="1"/>
    <xf numFmtId="164" fontId="5" fillId="2" borderId="13" xfId="0" applyNumberFormat="1" applyFont="1" applyFill="1" applyBorder="1"/>
    <xf numFmtId="164" fontId="5" fillId="2" borderId="14" xfId="0" applyNumberFormat="1" applyFont="1" applyFill="1" applyBorder="1"/>
    <xf numFmtId="1" fontId="5" fillId="2" borderId="5" xfId="0" applyNumberFormat="1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164" fontId="5" fillId="2" borderId="7" xfId="0" applyNumberFormat="1" applyFont="1" applyFill="1" applyBorder="1"/>
    <xf numFmtId="0" fontId="7" fillId="2" borderId="0" xfId="25" applyFont="1" applyFill="1" applyBorder="1" applyAlignment="1">
      <alignment horizontal="left" wrapText="1"/>
    </xf>
    <xf numFmtId="0" fontId="7" fillId="2" borderId="1" xfId="0" applyFont="1" applyFill="1" applyBorder="1"/>
    <xf numFmtId="0" fontId="7" fillId="2" borderId="10" xfId="0" applyFont="1" applyFill="1" applyBorder="1"/>
    <xf numFmtId="3" fontId="5" fillId="2" borderId="2" xfId="0" applyNumberFormat="1" applyFont="1" applyFill="1" applyBorder="1"/>
    <xf numFmtId="3" fontId="5" fillId="2" borderId="1" xfId="0" applyNumberFormat="1" applyFont="1" applyFill="1" applyBorder="1"/>
    <xf numFmtId="0" fontId="7" fillId="2" borderId="13" xfId="0" applyFont="1" applyFill="1" applyBorder="1"/>
    <xf numFmtId="3" fontId="5" fillId="2" borderId="3" xfId="0" applyNumberFormat="1" applyFont="1" applyFill="1" applyBorder="1"/>
    <xf numFmtId="0" fontId="5" fillId="2" borderId="10" xfId="20" applyFont="1" applyFill="1" applyBorder="1" applyAlignment="1">
      <alignment horizontal="left" vertical="center" wrapText="1"/>
    </xf>
    <xf numFmtId="3" fontId="5" fillId="2" borderId="13" xfId="20" applyNumberFormat="1" applyFont="1" applyFill="1" applyBorder="1" applyAlignment="1"/>
    <xf numFmtId="3" fontId="5" fillId="2" borderId="14" xfId="20" applyNumberFormat="1" applyFont="1" applyFill="1" applyBorder="1" applyAlignment="1"/>
    <xf numFmtId="165" fontId="5" fillId="2" borderId="1" xfId="1" applyNumberFormat="1" applyFont="1" applyFill="1" applyBorder="1" applyAlignment="1">
      <alignment horizontal="right" vertical="center"/>
    </xf>
    <xf numFmtId="3" fontId="5" fillId="2" borderId="15" xfId="25" applyNumberFormat="1" applyFont="1" applyFill="1" applyBorder="1" applyAlignment="1">
      <alignment horizontal="right" vertical="center" wrapText="1"/>
    </xf>
    <xf numFmtId="1" fontId="5" fillId="2" borderId="1" xfId="0" applyNumberFormat="1" applyFont="1" applyFill="1" applyBorder="1"/>
    <xf numFmtId="0" fontId="2" fillId="2" borderId="0" xfId="0" applyFont="1" applyFill="1"/>
    <xf numFmtId="165" fontId="3" fillId="2" borderId="0" xfId="1" applyNumberFormat="1" applyFont="1" applyFill="1" applyAlignment="1">
      <alignment horizontal="center"/>
    </xf>
    <xf numFmtId="3" fontId="5" fillId="0" borderId="9" xfId="20" applyNumberFormat="1" applyFont="1" applyFill="1" applyBorder="1" applyAlignment="1"/>
    <xf numFmtId="3" fontId="5" fillId="0" borderId="2" xfId="20" applyNumberFormat="1" applyFont="1" applyFill="1" applyBorder="1" applyAlignment="1"/>
    <xf numFmtId="0" fontId="5" fillId="2" borderId="12" xfId="25" applyFont="1" applyFill="1" applyBorder="1" applyAlignment="1">
      <alignment horizontal="left"/>
    </xf>
    <xf numFmtId="0" fontId="3" fillId="2" borderId="12" xfId="25" applyFont="1" applyFill="1" applyBorder="1" applyAlignment="1">
      <alignment horizontal="left"/>
    </xf>
    <xf numFmtId="0" fontId="5" fillId="2" borderId="1" xfId="20" applyFont="1" applyFill="1" applyBorder="1" applyAlignment="1">
      <alignment horizontal="left" vertical="center" wrapText="1"/>
    </xf>
    <xf numFmtId="3" fontId="5" fillId="2" borderId="9" xfId="25" applyNumberFormat="1" applyFont="1" applyFill="1" applyBorder="1" applyAlignment="1">
      <alignment vertical="center"/>
    </xf>
    <xf numFmtId="3" fontId="5" fillId="2" borderId="0" xfId="25" applyNumberFormat="1" applyFont="1" applyFill="1" applyBorder="1" applyAlignment="1">
      <alignment vertical="center" wrapText="1"/>
    </xf>
    <xf numFmtId="0" fontId="18" fillId="2" borderId="5" xfId="0" applyFont="1" applyFill="1" applyBorder="1"/>
    <xf numFmtId="0" fontId="18" fillId="2" borderId="4" xfId="0" applyFont="1" applyFill="1" applyBorder="1"/>
    <xf numFmtId="0" fontId="18" fillId="2" borderId="6" xfId="0" applyFont="1" applyFill="1" applyBorder="1"/>
    <xf numFmtId="0" fontId="19" fillId="2" borderId="15" xfId="0" applyFont="1" applyFill="1" applyBorder="1"/>
    <xf numFmtId="0" fontId="19" fillId="2" borderId="12" xfId="0" applyFont="1" applyFill="1" applyBorder="1"/>
    <xf numFmtId="0" fontId="19" fillId="2" borderId="2" xfId="0" applyFont="1" applyFill="1" applyBorder="1"/>
    <xf numFmtId="0" fontId="18" fillId="2" borderId="12" xfId="0" applyFont="1" applyFill="1" applyBorder="1"/>
    <xf numFmtId="0" fontId="18" fillId="2" borderId="2" xfId="0" applyFont="1" applyFill="1" applyBorder="1"/>
    <xf numFmtId="0" fontId="18" fillId="2" borderId="15" xfId="0" applyFont="1" applyFill="1" applyBorder="1"/>
    <xf numFmtId="0" fontId="18" fillId="2" borderId="3" xfId="0" applyFont="1" applyFill="1" applyBorder="1"/>
    <xf numFmtId="0" fontId="20" fillId="2" borderId="7" xfId="0" applyFont="1" applyFill="1" applyBorder="1"/>
    <xf numFmtId="0" fontId="20" fillId="2" borderId="4" xfId="0" applyFont="1" applyFill="1" applyBorder="1"/>
    <xf numFmtId="0" fontId="21" fillId="2" borderId="0" xfId="0" applyFont="1" applyFill="1" applyBorder="1"/>
    <xf numFmtId="0" fontId="21" fillId="2" borderId="2" xfId="0" applyFont="1" applyFill="1" applyBorder="1"/>
    <xf numFmtId="0" fontId="21" fillId="2" borderId="7" xfId="0" applyFont="1" applyFill="1" applyBorder="1"/>
    <xf numFmtId="0" fontId="21" fillId="2" borderId="3" xfId="0" applyFont="1" applyFill="1" applyBorder="1"/>
    <xf numFmtId="0" fontId="21" fillId="2" borderId="4" xfId="0" applyFont="1" applyFill="1" applyBorder="1"/>
    <xf numFmtId="0" fontId="17" fillId="3" borderId="16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 wrapText="1"/>
    </xf>
    <xf numFmtId="0" fontId="22" fillId="4" borderId="0" xfId="0" applyFont="1" applyFill="1" applyBorder="1" applyAlignment="1">
      <alignment horizontal="left"/>
    </xf>
    <xf numFmtId="0" fontId="23" fillId="2" borderId="0" xfId="0" applyFont="1" applyFill="1" applyBorder="1"/>
    <xf numFmtId="0" fontId="23" fillId="2" borderId="0" xfId="0" applyFont="1" applyFill="1"/>
    <xf numFmtId="1" fontId="23" fillId="2" borderId="0" xfId="25" applyNumberFormat="1" applyFont="1" applyFill="1" applyBorder="1" applyAlignment="1">
      <alignment horizontal="center"/>
    </xf>
    <xf numFmtId="0" fontId="19" fillId="37" borderId="0" xfId="0" applyFont="1" applyFill="1"/>
    <xf numFmtId="165" fontId="19" fillId="37" borderId="0" xfId="0" applyNumberFormat="1" applyFont="1" applyFill="1"/>
    <xf numFmtId="165" fontId="3" fillId="2" borderId="0" xfId="1" applyNumberFormat="1" applyFont="1" applyFill="1"/>
    <xf numFmtId="164" fontId="7" fillId="2" borderId="14" xfId="0" applyNumberFormat="1" applyFont="1" applyFill="1" applyBorder="1" applyAlignment="1">
      <alignment horizontal="right" wrapText="1"/>
    </xf>
    <xf numFmtId="164" fontId="5" fillId="2" borderId="6" xfId="0" applyNumberFormat="1" applyFont="1" applyFill="1" applyBorder="1"/>
    <xf numFmtId="164" fontId="5" fillId="2" borderId="5" xfId="0" applyNumberFormat="1" applyFont="1" applyFill="1" applyBorder="1"/>
    <xf numFmtId="170" fontId="5" fillId="2" borderId="15" xfId="25" applyNumberFormat="1" applyFont="1" applyFill="1" applyBorder="1" applyAlignment="1">
      <alignment horizontal="right" vertical="center" wrapText="1"/>
    </xf>
    <xf numFmtId="170" fontId="5" fillId="2" borderId="2" xfId="20" applyNumberFormat="1" applyFont="1" applyFill="1" applyBorder="1" applyAlignment="1">
      <alignment horizontal="right"/>
    </xf>
    <xf numFmtId="170" fontId="5" fillId="2" borderId="4" xfId="20" applyNumberFormat="1" applyFont="1" applyFill="1" applyBorder="1" applyAlignment="1">
      <alignment horizontal="right"/>
    </xf>
    <xf numFmtId="170" fontId="5" fillId="2" borderId="1" xfId="20" applyNumberFormat="1" applyFont="1" applyFill="1" applyBorder="1" applyAlignment="1">
      <alignment horizontal="right"/>
    </xf>
    <xf numFmtId="0" fontId="19" fillId="2" borderId="0" xfId="0" applyFont="1" applyFill="1"/>
    <xf numFmtId="167" fontId="22" fillId="5" borderId="17" xfId="0" applyNumberFormat="1" applyFont="1" applyFill="1" applyBorder="1" applyAlignment="1">
      <alignment horizontal="right"/>
    </xf>
    <xf numFmtId="168" fontId="17" fillId="3" borderId="16" xfId="0" applyNumberFormat="1" applyFont="1" applyFill="1" applyBorder="1" applyAlignment="1">
      <alignment horizontal="left" vertical="top"/>
    </xf>
    <xf numFmtId="0" fontId="17" fillId="3" borderId="16" xfId="0" applyFont="1" applyFill="1" applyBorder="1" applyAlignment="1">
      <alignment horizontal="left" vertical="top"/>
    </xf>
    <xf numFmtId="0" fontId="17" fillId="3" borderId="16" xfId="0" applyFont="1" applyFill="1" applyBorder="1" applyAlignment="1">
      <alignment horizontal="left" vertical="top" wrapText="1"/>
    </xf>
    <xf numFmtId="169" fontId="17" fillId="3" borderId="16" xfId="0" applyNumberFormat="1" applyFont="1" applyFill="1" applyBorder="1" applyAlignment="1">
      <alignment horizontal="left" vertical="top"/>
    </xf>
    <xf numFmtId="0" fontId="42" fillId="0" borderId="0" xfId="0" applyFont="1"/>
    <xf numFmtId="165" fontId="21" fillId="2" borderId="0" xfId="1" applyNumberFormat="1" applyFont="1" applyFill="1" applyBorder="1"/>
    <xf numFmtId="165" fontId="21" fillId="2" borderId="6" xfId="1" applyNumberFormat="1" applyFont="1" applyFill="1" applyBorder="1"/>
    <xf numFmtId="165" fontId="19" fillId="2" borderId="8" xfId="1" applyNumberFormat="1" applyFont="1" applyFill="1" applyBorder="1"/>
    <xf numFmtId="165" fontId="19" fillId="2" borderId="9" xfId="1" applyNumberFormat="1" applyFont="1" applyFill="1" applyBorder="1"/>
    <xf numFmtId="0" fontId="19" fillId="2" borderId="2" xfId="0" applyFont="1" applyFill="1" applyBorder="1" applyAlignment="1">
      <alignment horizontal="right"/>
    </xf>
    <xf numFmtId="165" fontId="18" fillId="2" borderId="6" xfId="1" applyNumberFormat="1" applyFont="1" applyFill="1" applyBorder="1"/>
    <xf numFmtId="165" fontId="18" fillId="2" borderId="9" xfId="1" applyNumberFormat="1" applyFont="1" applyFill="1" applyBorder="1"/>
    <xf numFmtId="165" fontId="18" fillId="2" borderId="8" xfId="1" applyNumberFormat="1" applyFont="1" applyFill="1" applyBorder="1"/>
    <xf numFmtId="165" fontId="19" fillId="2" borderId="0" xfId="1" applyNumberFormat="1" applyFont="1" applyFill="1"/>
    <xf numFmtId="165" fontId="19" fillId="2" borderId="0" xfId="1" applyNumberFormat="1" applyFont="1" applyFill="1" applyBorder="1"/>
    <xf numFmtId="164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171" fontId="3" fillId="2" borderId="0" xfId="1" applyNumberFormat="1" applyFont="1" applyFill="1"/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Border="1"/>
    <xf numFmtId="43" fontId="5" fillId="2" borderId="0" xfId="1" applyFont="1" applyFill="1" applyBorder="1"/>
    <xf numFmtId="1" fontId="5" fillId="2" borderId="0" xfId="0" applyNumberFormat="1" applyFont="1" applyFill="1" applyBorder="1"/>
    <xf numFmtId="165" fontId="5" fillId="2" borderId="12" xfId="1" applyNumberFormat="1" applyFont="1" applyFill="1" applyBorder="1"/>
    <xf numFmtId="0" fontId="17" fillId="3" borderId="16" xfId="0" applyFont="1" applyFill="1" applyBorder="1" applyAlignment="1">
      <alignment horizontal="left" vertical="top" wrapText="1"/>
    </xf>
    <xf numFmtId="0" fontId="17" fillId="3" borderId="16" xfId="0" applyFont="1" applyFill="1" applyBorder="1" applyAlignment="1">
      <alignment horizontal="left" vertical="top"/>
    </xf>
    <xf numFmtId="169" fontId="17" fillId="3" borderId="16" xfId="0" applyNumberFormat="1" applyFont="1" applyFill="1" applyBorder="1" applyAlignment="1">
      <alignment horizontal="left" vertical="top"/>
    </xf>
    <xf numFmtId="167" fontId="22" fillId="5" borderId="17" xfId="0" applyNumberFormat="1" applyFont="1" applyFill="1" applyBorder="1" applyAlignment="1">
      <alignment horizontal="right"/>
    </xf>
    <xf numFmtId="168" fontId="17" fillId="3" borderId="16" xfId="0" applyNumberFormat="1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horizontal="left" vertical="top" wrapText="1"/>
    </xf>
    <xf numFmtId="0" fontId="17" fillId="3" borderId="16" xfId="0" applyFont="1" applyFill="1" applyBorder="1" applyAlignment="1">
      <alignment horizontal="left" vertical="top"/>
    </xf>
    <xf numFmtId="169" fontId="17" fillId="3" borderId="16" xfId="0" applyNumberFormat="1" applyFont="1" applyFill="1" applyBorder="1" applyAlignment="1">
      <alignment horizontal="left" vertical="top"/>
    </xf>
    <xf numFmtId="167" fontId="22" fillId="5" borderId="17" xfId="0" applyNumberFormat="1" applyFont="1" applyFill="1" applyBorder="1" applyAlignment="1">
      <alignment horizontal="right"/>
    </xf>
    <xf numFmtId="0" fontId="22" fillId="5" borderId="17" xfId="0" applyFont="1" applyFill="1" applyBorder="1" applyAlignment="1">
      <alignment horizontal="right"/>
    </xf>
    <xf numFmtId="168" fontId="17" fillId="3" borderId="16" xfId="0" applyNumberFormat="1" applyFont="1" applyFill="1" applyBorder="1" applyAlignment="1">
      <alignment horizontal="left" vertical="top"/>
    </xf>
    <xf numFmtId="0" fontId="17" fillId="3" borderId="16" xfId="0" applyFont="1" applyFill="1" applyBorder="1" applyAlignment="1">
      <alignment horizontal="center" vertical="center"/>
    </xf>
  </cellXfs>
  <cellStyles count="76">
    <cellStyle name="1000-sep (2 dec) 10" xfId="2"/>
    <cellStyle name="1000-sep (2 dec) 12" xfId="3"/>
    <cellStyle name="1000-sep (2 dec) 14" xfId="4"/>
    <cellStyle name="1000-sep (2 dec) 16" xfId="5"/>
    <cellStyle name="1000-sep (2 dec) 2" xfId="6"/>
    <cellStyle name="1000-sep (2 dec) 3" xfId="7"/>
    <cellStyle name="1000-sep (2 dec) 4" xfId="8"/>
    <cellStyle name="1000-sep (2 dec) 5" xfId="9"/>
    <cellStyle name="1000-sep (2 dec) 6" xfId="10"/>
    <cellStyle name="1000-sep (2 dec) 7" xfId="11"/>
    <cellStyle name="1000-sep (2 dec) 8" xfId="12"/>
    <cellStyle name="20 % - Farve1" xfId="49" builtinId="30" customBuiltin="1"/>
    <cellStyle name="20 % - Farve2" xfId="53" builtinId="34" customBuiltin="1"/>
    <cellStyle name="20 % - Farve3" xfId="57" builtinId="38" customBuiltin="1"/>
    <cellStyle name="20 % - Farve4" xfId="61" builtinId="42" customBuiltin="1"/>
    <cellStyle name="20 % - Farve5" xfId="65" builtinId="46" customBuiltin="1"/>
    <cellStyle name="20 % - Farve6" xfId="69" builtinId="50" customBuiltin="1"/>
    <cellStyle name="40 % - Farve1" xfId="50" builtinId="31" customBuiltin="1"/>
    <cellStyle name="40 % - Farve2" xfId="54" builtinId="35" customBuiltin="1"/>
    <cellStyle name="40 % - Farve3" xfId="58" builtinId="39" customBuiltin="1"/>
    <cellStyle name="40 % - Farve4" xfId="62" builtinId="43" customBuiltin="1"/>
    <cellStyle name="40 % - Farve5" xfId="66" builtinId="47" customBuiltin="1"/>
    <cellStyle name="40 % - Farve6" xfId="70" builtinId="51" customBuiltin="1"/>
    <cellStyle name="60 % - Farve1" xfId="51" builtinId="32" customBuiltin="1"/>
    <cellStyle name="60 % - Farve2" xfId="55" builtinId="36" customBuiltin="1"/>
    <cellStyle name="60 % - Farve3" xfId="59" builtinId="40" customBuiltin="1"/>
    <cellStyle name="60 % - Farve4" xfId="63" builtinId="44" customBuiltin="1"/>
    <cellStyle name="60 % - Farve5" xfId="67" builtinId="48" customBuiltin="1"/>
    <cellStyle name="60 % - Farve6" xfId="71" builtinId="52" customBuiltin="1"/>
    <cellStyle name="Advarselstekst" xfId="45" builtinId="11" customBuiltin="1"/>
    <cellStyle name="Bemærk! 2" xfId="73"/>
    <cellStyle name="Beregning" xfId="42" builtinId="22" customBuiltin="1"/>
    <cellStyle name="Besøgt link" xfId="75" builtinId="9" customBuiltin="1"/>
    <cellStyle name="Farve1" xfId="48" builtinId="29" customBuiltin="1"/>
    <cellStyle name="Farve2" xfId="52" builtinId="33" customBuiltin="1"/>
    <cellStyle name="Farve3" xfId="56" builtinId="37" customBuiltin="1"/>
    <cellStyle name="Farve4" xfId="60" builtinId="41" customBuiltin="1"/>
    <cellStyle name="Farve5" xfId="64" builtinId="45" customBuiltin="1"/>
    <cellStyle name="Farve6" xfId="68" builtinId="49" customBuiltin="1"/>
    <cellStyle name="Forklarende tekst" xfId="46" builtinId="53" customBuiltin="1"/>
    <cellStyle name="God" xfId="37" builtinId="26" customBuiltin="1"/>
    <cellStyle name="Input" xfId="40" builtinId="20" customBuiltin="1"/>
    <cellStyle name="Komma" xfId="1" builtinId="3"/>
    <cellStyle name="Komma 2" xfId="13"/>
    <cellStyle name="Komma 3" xfId="31"/>
    <cellStyle name="Kontrollér celle" xfId="44" builtinId="23" customBuiltin="1"/>
    <cellStyle name="Link" xfId="74" builtinId="8" customBuiltin="1"/>
    <cellStyle name="Neutral" xfId="39" builtinId="28" customBuiltin="1"/>
    <cellStyle name="Normal" xfId="0" builtinId="0"/>
    <cellStyle name="Normal 10" xfId="14"/>
    <cellStyle name="Normal 12" xfId="15"/>
    <cellStyle name="Normal 2" xfId="16"/>
    <cellStyle name="Normal 2 3" xfId="17"/>
    <cellStyle name="Normal 22" xfId="18"/>
    <cellStyle name="Normal 26" xfId="19"/>
    <cellStyle name="Normal 3" xfId="20"/>
    <cellStyle name="Normal 4" xfId="21"/>
    <cellStyle name="Normal 5" xfId="30"/>
    <cellStyle name="Normal 6" xfId="72"/>
    <cellStyle name="Normal 7" xfId="22"/>
    <cellStyle name="Normal 8" xfId="23"/>
    <cellStyle name="Normal 9" xfId="24"/>
    <cellStyle name="Normal_2008-29-05_DTD" xfId="25"/>
    <cellStyle name="Normal_2009 2009-priser med korr." xfId="26"/>
    <cellStyle name="Normal_pv05_23-05-07" xfId="27"/>
    <cellStyle name="Normal_pv06_23-05-07" xfId="28"/>
    <cellStyle name="Output" xfId="41" builtinId="21" customBuiltin="1"/>
    <cellStyle name="Overskrift 1" xfId="33" builtinId="16" customBuiltin="1"/>
    <cellStyle name="Overskrift 2" xfId="34" builtinId="17" customBuiltin="1"/>
    <cellStyle name="Overskrift 3" xfId="35" builtinId="18" customBuiltin="1"/>
    <cellStyle name="Overskrift 4" xfId="36" builtinId="19" customBuiltin="1"/>
    <cellStyle name="Procent" xfId="29" builtinId="5"/>
    <cellStyle name="Sammenkædet celle" xfId="43" builtinId="24" customBuiltin="1"/>
    <cellStyle name="Titel" xfId="32" builtinId="15" customBuiltin="1"/>
    <cellStyle name="Total" xfId="47" builtinId="25" customBuiltin="1"/>
    <cellStyle name="Ugyldig" xfId="3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7"/>
  <sheetViews>
    <sheetView workbookViewId="0">
      <selection activeCell="M7" sqref="M7:M9"/>
    </sheetView>
  </sheetViews>
  <sheetFormatPr defaultColWidth="9.140625" defaultRowHeight="12.75" x14ac:dyDescent="0.2"/>
  <cols>
    <col min="1" max="1" width="8.5703125" style="65" customWidth="1"/>
    <col min="2" max="2" width="39.28515625" style="51" customWidth="1"/>
    <col min="3" max="9" width="10" style="51" customWidth="1"/>
    <col min="10" max="10" width="19.28515625" style="51" customWidth="1"/>
    <col min="11" max="11" width="9.85546875" style="51" bestFit="1" customWidth="1"/>
    <col min="12" max="12" width="12.85546875" style="51" bestFit="1" customWidth="1"/>
    <col min="13" max="13" width="13.28515625" style="51" customWidth="1"/>
    <col min="14" max="14" width="9.140625" style="51"/>
    <col min="15" max="15" width="10.85546875" style="51" customWidth="1"/>
    <col min="16" max="248" width="9.140625" style="51"/>
    <col min="249" max="249" width="8.85546875" style="51" customWidth="1"/>
    <col min="250" max="250" width="38.85546875" style="51" bestFit="1" customWidth="1"/>
    <col min="251" max="254" width="10" style="51" customWidth="1"/>
    <col min="255" max="16384" width="9.140625" style="52"/>
  </cols>
  <sheetData>
    <row r="1" spans="1:255" ht="15.75" x14ac:dyDescent="0.25">
      <c r="A1" s="50" t="str">
        <f>+'Skema1-7_2016'!A1</f>
        <v>Endelig version 13. februar 2019</v>
      </c>
      <c r="B1" s="24"/>
      <c r="C1" s="26"/>
      <c r="D1" s="26"/>
      <c r="E1" s="26"/>
      <c r="F1" s="26"/>
      <c r="G1" s="26"/>
      <c r="H1" s="26"/>
      <c r="I1" s="26"/>
      <c r="J1" s="26"/>
      <c r="K1" s="24"/>
    </row>
    <row r="2" spans="1:255" x14ac:dyDescent="0.2">
      <c r="A2" s="33" t="s">
        <v>166</v>
      </c>
      <c r="B2" s="24"/>
      <c r="C2" s="26"/>
      <c r="D2" s="26"/>
      <c r="E2" s="27"/>
      <c r="F2" s="27"/>
      <c r="G2" s="27"/>
      <c r="H2" s="28"/>
      <c r="I2" s="53"/>
      <c r="J2" s="28"/>
      <c r="K2" s="24"/>
    </row>
    <row r="3" spans="1:255" x14ac:dyDescent="0.2">
      <c r="A3" s="33" t="s">
        <v>49</v>
      </c>
      <c r="B3" s="24"/>
      <c r="C3" s="26"/>
      <c r="D3" s="26"/>
      <c r="E3" s="27"/>
      <c r="F3" s="27"/>
      <c r="G3" s="27"/>
      <c r="H3" s="28"/>
      <c r="I3" s="27"/>
      <c r="J3" s="28"/>
      <c r="L3" s="45"/>
      <c r="M3" s="45"/>
      <c r="N3" s="45"/>
      <c r="O3" s="28"/>
      <c r="P3" s="28"/>
      <c r="Q3" s="28"/>
      <c r="R3" s="39"/>
      <c r="S3" s="39"/>
      <c r="IU3" s="51"/>
    </row>
    <row r="4" spans="1:255" ht="56.25" x14ac:dyDescent="0.2">
      <c r="A4" s="11" t="s">
        <v>6</v>
      </c>
      <c r="B4" s="11" t="s">
        <v>0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71" t="s">
        <v>15</v>
      </c>
      <c r="L4" s="45"/>
      <c r="M4" s="45"/>
      <c r="N4" s="45"/>
      <c r="O4" s="40"/>
      <c r="P4" s="40"/>
      <c r="Q4" s="54"/>
      <c r="R4" s="40"/>
      <c r="S4" s="40"/>
      <c r="IU4" s="51"/>
    </row>
    <row r="5" spans="1:255" ht="12.75" customHeight="1" x14ac:dyDescent="0.2">
      <c r="A5" s="4">
        <v>1301</v>
      </c>
      <c r="B5" s="4" t="s">
        <v>1</v>
      </c>
      <c r="C5" s="5">
        <v>6344183.4013199992</v>
      </c>
      <c r="D5" s="5">
        <v>180677.223952197</v>
      </c>
      <c r="E5" s="5">
        <v>747997.00686799642</v>
      </c>
      <c r="F5" s="5">
        <v>0</v>
      </c>
      <c r="G5" s="5">
        <v>134916.95384</v>
      </c>
      <c r="H5" s="5">
        <v>-1964215.4320774565</v>
      </c>
      <c r="I5" s="5">
        <v>21445.756676660021</v>
      </c>
      <c r="J5" s="6">
        <f>+SUM(C5:E5)-SUM(F5:I5)</f>
        <v>9080710.353700988</v>
      </c>
      <c r="K5" s="3"/>
      <c r="L5" s="45"/>
      <c r="M5" s="45"/>
      <c r="N5" s="45"/>
      <c r="O5" s="41"/>
      <c r="P5" s="41"/>
      <c r="Q5" s="41"/>
      <c r="R5" s="41"/>
      <c r="S5" s="55"/>
      <c r="IU5" s="51"/>
    </row>
    <row r="6" spans="1:255" x14ac:dyDescent="0.2">
      <c r="A6" s="7">
        <v>1309</v>
      </c>
      <c r="B6" s="7" t="s">
        <v>105</v>
      </c>
      <c r="C6" s="5">
        <v>2215618.7973799999</v>
      </c>
      <c r="D6" s="5">
        <v>32551.926719724728</v>
      </c>
      <c r="E6" s="5">
        <v>205037.68153901907</v>
      </c>
      <c r="F6" s="5">
        <v>0</v>
      </c>
      <c r="G6" s="5">
        <v>39069.407370000001</v>
      </c>
      <c r="H6" s="5">
        <v>13897.95363424286</v>
      </c>
      <c r="I6" s="5">
        <v>-23849.701286166972</v>
      </c>
      <c r="J6" s="8">
        <f t="shared" ref="J6:J27" si="0">+SUM(C6:E6)-SUM(F6:I6)</f>
        <v>2424090.7459206679</v>
      </c>
      <c r="K6" s="3"/>
      <c r="L6" s="45"/>
      <c r="M6" s="45"/>
      <c r="N6" s="45"/>
      <c r="O6" s="42"/>
      <c r="P6" s="42"/>
      <c r="Q6" s="41"/>
      <c r="R6" s="41"/>
      <c r="S6" s="55"/>
      <c r="IU6" s="51"/>
    </row>
    <row r="7" spans="1:255" x14ac:dyDescent="0.2">
      <c r="A7" s="7">
        <v>1330</v>
      </c>
      <c r="B7" s="7" t="s">
        <v>106</v>
      </c>
      <c r="C7" s="5">
        <v>2816506.11674</v>
      </c>
      <c r="D7" s="5">
        <v>43252.263215628554</v>
      </c>
      <c r="E7" s="5">
        <v>261833.38198621472</v>
      </c>
      <c r="F7" s="5">
        <v>0</v>
      </c>
      <c r="G7" s="5">
        <v>24157.764589999999</v>
      </c>
      <c r="H7" s="5">
        <v>43252.816686528</v>
      </c>
      <c r="I7" s="5">
        <v>30869.639593832122</v>
      </c>
      <c r="J7" s="8">
        <f>+SUM(C7:E7)-SUM(F7:I7)</f>
        <v>3023311.5410714829</v>
      </c>
      <c r="K7" s="3"/>
      <c r="L7" s="45"/>
      <c r="M7" s="45"/>
      <c r="N7" s="45"/>
      <c r="O7" s="42"/>
      <c r="P7" s="42"/>
      <c r="Q7" s="41"/>
      <c r="R7" s="56"/>
      <c r="S7" s="55"/>
      <c r="IU7" s="51"/>
    </row>
    <row r="8" spans="1:255" x14ac:dyDescent="0.2">
      <c r="A8" s="7">
        <v>1516</v>
      </c>
      <c r="B8" s="7" t="s">
        <v>121</v>
      </c>
      <c r="C8" s="5">
        <v>4584489.6236899998</v>
      </c>
      <c r="D8" s="5">
        <v>88194.558197128121</v>
      </c>
      <c r="E8" s="5">
        <v>426957.45062408684</v>
      </c>
      <c r="F8" s="5">
        <v>0</v>
      </c>
      <c r="G8" s="5">
        <v>59193.611510000002</v>
      </c>
      <c r="H8" s="5">
        <v>-97830.483018438128</v>
      </c>
      <c r="I8" s="5">
        <v>-2455.1493424760665</v>
      </c>
      <c r="J8" s="8">
        <f>+SUM(C8:E8)-SUM(F8:I8)</f>
        <v>5140733.6533621289</v>
      </c>
      <c r="K8" s="3"/>
      <c r="L8" s="45"/>
      <c r="M8" s="45"/>
      <c r="N8" s="45"/>
      <c r="O8" s="42"/>
      <c r="P8" s="42"/>
      <c r="Q8" s="41"/>
      <c r="R8" s="56"/>
      <c r="S8" s="55"/>
      <c r="IU8" s="51"/>
    </row>
    <row r="9" spans="1:255" x14ac:dyDescent="0.2">
      <c r="A9" s="7">
        <v>2000</v>
      </c>
      <c r="B9" s="7" t="s">
        <v>2</v>
      </c>
      <c r="C9" s="5">
        <v>2289076.0242000003</v>
      </c>
      <c r="D9" s="5">
        <v>33576.869595095348</v>
      </c>
      <c r="E9" s="5">
        <v>206816.2745246058</v>
      </c>
      <c r="F9" s="5">
        <v>0</v>
      </c>
      <c r="G9" s="5">
        <v>19292.707964876001</v>
      </c>
      <c r="H9" s="5">
        <v>78772.819025637684</v>
      </c>
      <c r="I9" s="5">
        <v>-11032.239730025962</v>
      </c>
      <c r="J9" s="8">
        <f t="shared" si="0"/>
        <v>2442435.881059214</v>
      </c>
      <c r="K9" s="3"/>
      <c r="L9" s="45"/>
      <c r="M9" s="45"/>
      <c r="N9" s="45"/>
      <c r="O9" s="42"/>
      <c r="P9" s="42"/>
      <c r="Q9" s="41"/>
      <c r="R9" s="56"/>
      <c r="S9" s="55"/>
      <c r="IU9" s="51"/>
    </row>
    <row r="10" spans="1:255" x14ac:dyDescent="0.2">
      <c r="A10" s="7">
        <v>4001</v>
      </c>
      <c r="B10" s="7" t="s">
        <v>3</v>
      </c>
      <c r="C10" s="5">
        <v>420082.03138</v>
      </c>
      <c r="D10" s="5">
        <v>6382.7356067675928</v>
      </c>
      <c r="E10" s="5">
        <v>37784.816658426542</v>
      </c>
      <c r="F10" s="5">
        <v>0</v>
      </c>
      <c r="G10" s="5">
        <v>2550.2143099999998</v>
      </c>
      <c r="H10" s="5">
        <v>36464.516593987697</v>
      </c>
      <c r="I10" s="5">
        <v>6222.3954097163823</v>
      </c>
      <c r="J10" s="8">
        <f t="shared" si="0"/>
        <v>419012.45733149006</v>
      </c>
      <c r="K10" s="3"/>
      <c r="L10" s="45"/>
      <c r="M10" s="45"/>
      <c r="N10" s="45"/>
      <c r="O10" s="42"/>
      <c r="P10" s="42"/>
      <c r="Q10" s="41"/>
      <c r="R10" s="41"/>
      <c r="S10" s="55"/>
      <c r="IU10" s="51"/>
    </row>
    <row r="11" spans="1:255" x14ac:dyDescent="0.2">
      <c r="A11" s="7">
        <v>3810</v>
      </c>
      <c r="B11" s="7" t="s">
        <v>167</v>
      </c>
      <c r="C11" s="5">
        <v>3288136</v>
      </c>
      <c r="D11" s="5">
        <v>294522.64700000011</v>
      </c>
      <c r="E11" s="5">
        <v>165531.89600000001</v>
      </c>
      <c r="F11" s="5">
        <v>0</v>
      </c>
      <c r="G11" s="5">
        <v>23833</v>
      </c>
      <c r="H11" s="5">
        <v>122166.818</v>
      </c>
      <c r="I11" s="5">
        <v>-30093.902999999998</v>
      </c>
      <c r="J11" s="8">
        <f t="shared" si="0"/>
        <v>3632284.628</v>
      </c>
      <c r="K11" s="3"/>
      <c r="L11" s="45"/>
      <c r="M11" s="45"/>
      <c r="N11" s="45"/>
      <c r="O11" s="42"/>
      <c r="P11" s="42"/>
      <c r="Q11" s="41"/>
      <c r="R11" s="41"/>
      <c r="S11" s="55"/>
      <c r="IU11" s="51"/>
    </row>
    <row r="12" spans="1:255" x14ac:dyDescent="0.2">
      <c r="A12" s="7">
        <v>3820</v>
      </c>
      <c r="B12" s="7" t="s">
        <v>93</v>
      </c>
      <c r="C12" s="5">
        <v>1059765.973</v>
      </c>
      <c r="D12" s="5">
        <v>121489.94799999995</v>
      </c>
      <c r="E12" s="5">
        <v>59986.777000000002</v>
      </c>
      <c r="F12" s="5">
        <v>0</v>
      </c>
      <c r="G12" s="5">
        <v>11847</v>
      </c>
      <c r="H12" s="5">
        <v>27725.645250000001</v>
      </c>
      <c r="I12" s="5">
        <v>-29922.774999999998</v>
      </c>
      <c r="J12" s="8">
        <f t="shared" si="0"/>
        <v>1231592.8277499999</v>
      </c>
      <c r="K12" s="3"/>
      <c r="L12" s="45"/>
      <c r="M12" s="45"/>
      <c r="N12" s="45"/>
      <c r="O12" s="42"/>
      <c r="P12" s="42"/>
      <c r="Q12" s="41"/>
      <c r="R12" s="41"/>
      <c r="S12" s="55"/>
      <c r="IU12" s="51"/>
    </row>
    <row r="13" spans="1:255" x14ac:dyDescent="0.2">
      <c r="A13" s="7">
        <v>3830</v>
      </c>
      <c r="B13" s="7" t="s">
        <v>98</v>
      </c>
      <c r="C13" s="5">
        <v>2004447.4440000001</v>
      </c>
      <c r="D13" s="5">
        <v>259816.65299999999</v>
      </c>
      <c r="E13" s="5">
        <v>107833.212</v>
      </c>
      <c r="F13" s="5">
        <v>0</v>
      </c>
      <c r="G13" s="5">
        <v>30062.877849996126</v>
      </c>
      <c r="H13" s="5">
        <v>106769.06301492332</v>
      </c>
      <c r="I13" s="5">
        <v>115176.198</v>
      </c>
      <c r="J13" s="8">
        <f t="shared" si="0"/>
        <v>2120089.1701350803</v>
      </c>
      <c r="K13" s="3"/>
      <c r="L13" s="45"/>
      <c r="M13" s="45"/>
      <c r="N13" s="45"/>
      <c r="O13" s="42"/>
      <c r="P13" s="42"/>
      <c r="Q13" s="41"/>
      <c r="R13" s="41"/>
      <c r="S13" s="39"/>
      <c r="U13" s="51" t="s">
        <v>48</v>
      </c>
      <c r="IU13" s="51"/>
    </row>
    <row r="14" spans="1:255" x14ac:dyDescent="0.2">
      <c r="A14" s="7">
        <v>3840</v>
      </c>
      <c r="B14" s="7" t="s">
        <v>99</v>
      </c>
      <c r="C14" s="5">
        <v>757990.89300000004</v>
      </c>
      <c r="D14" s="5">
        <v>103281.27399999996</v>
      </c>
      <c r="E14" s="5">
        <v>43542.71</v>
      </c>
      <c r="F14" s="5">
        <v>0</v>
      </c>
      <c r="G14" s="5">
        <v>5821.0136618638107</v>
      </c>
      <c r="H14" s="5">
        <v>25342.799417614409</v>
      </c>
      <c r="I14" s="5">
        <v>-45820.432999999997</v>
      </c>
      <c r="J14" s="8">
        <f t="shared" si="0"/>
        <v>919471.49692052172</v>
      </c>
      <c r="K14" s="3"/>
      <c r="L14" s="45"/>
      <c r="M14" s="45"/>
      <c r="N14" s="45"/>
      <c r="O14" s="42"/>
      <c r="P14" s="42"/>
      <c r="Q14" s="41"/>
      <c r="R14" s="41"/>
      <c r="S14" s="39"/>
      <c r="IU14" s="51"/>
    </row>
    <row r="15" spans="1:255" x14ac:dyDescent="0.2">
      <c r="A15" s="7">
        <v>4202</v>
      </c>
      <c r="B15" s="7" t="s">
        <v>4</v>
      </c>
      <c r="C15" s="5">
        <v>6550057</v>
      </c>
      <c r="D15" s="5">
        <v>185425</v>
      </c>
      <c r="E15" s="5">
        <v>133459</v>
      </c>
      <c r="F15" s="5">
        <v>7177</v>
      </c>
      <c r="G15" s="5">
        <v>15521</v>
      </c>
      <c r="H15" s="5">
        <v>201233</v>
      </c>
      <c r="I15" s="5">
        <v>-2218</v>
      </c>
      <c r="J15" s="8">
        <f t="shared" si="0"/>
        <v>6647228</v>
      </c>
      <c r="K15" s="3"/>
      <c r="L15" s="45"/>
      <c r="M15" s="45"/>
      <c r="N15" s="45"/>
      <c r="O15" s="43"/>
      <c r="P15" s="43"/>
      <c r="Q15" s="43"/>
      <c r="R15" s="41"/>
      <c r="S15" s="39"/>
      <c r="IU15" s="51"/>
    </row>
    <row r="16" spans="1:255" x14ac:dyDescent="0.2">
      <c r="A16" s="7">
        <v>5000</v>
      </c>
      <c r="B16" s="7" t="s">
        <v>34</v>
      </c>
      <c r="C16" s="5">
        <v>1808276</v>
      </c>
      <c r="D16" s="5">
        <v>49281</v>
      </c>
      <c r="E16" s="5">
        <v>35469</v>
      </c>
      <c r="F16" s="5">
        <v>784</v>
      </c>
      <c r="G16" s="5">
        <v>9257</v>
      </c>
      <c r="H16" s="5">
        <v>113433</v>
      </c>
      <c r="I16" s="5">
        <v>2462</v>
      </c>
      <c r="J16" s="8">
        <f t="shared" si="0"/>
        <v>1767090</v>
      </c>
      <c r="K16" s="3"/>
      <c r="L16" s="45"/>
      <c r="M16" s="45"/>
      <c r="N16" s="45"/>
      <c r="O16" s="43"/>
      <c r="P16" s="43"/>
      <c r="Q16" s="43"/>
      <c r="R16" s="57"/>
      <c r="S16" s="39"/>
      <c r="IU16" s="51"/>
    </row>
    <row r="17" spans="1:255" x14ac:dyDescent="0.2">
      <c r="A17" s="7">
        <v>5501</v>
      </c>
      <c r="B17" s="7" t="s">
        <v>5</v>
      </c>
      <c r="C17" s="5">
        <v>1801097</v>
      </c>
      <c r="D17" s="5">
        <v>48973</v>
      </c>
      <c r="E17" s="5">
        <v>35248</v>
      </c>
      <c r="F17" s="5">
        <v>3391</v>
      </c>
      <c r="G17" s="5">
        <v>4180</v>
      </c>
      <c r="H17" s="5">
        <v>79489</v>
      </c>
      <c r="I17" s="5">
        <v>209</v>
      </c>
      <c r="J17" s="8">
        <f t="shared" si="0"/>
        <v>1798049</v>
      </c>
      <c r="K17" s="3"/>
      <c r="L17" s="45"/>
      <c r="M17" s="45"/>
      <c r="N17" s="45"/>
      <c r="O17" s="43"/>
      <c r="P17" s="43"/>
      <c r="Q17" s="43"/>
      <c r="R17" s="57"/>
      <c r="S17" s="39"/>
      <c r="IU17" s="51"/>
    </row>
    <row r="18" spans="1:255" x14ac:dyDescent="0.2">
      <c r="A18" s="7">
        <v>6007</v>
      </c>
      <c r="B18" s="7" t="s">
        <v>95</v>
      </c>
      <c r="C18" s="5">
        <v>1447093</v>
      </c>
      <c r="D18" s="5">
        <v>39752</v>
      </c>
      <c r="E18" s="5">
        <v>28611</v>
      </c>
      <c r="F18" s="5">
        <v>15151</v>
      </c>
      <c r="G18" s="5">
        <v>1452</v>
      </c>
      <c r="H18" s="5">
        <v>49894</v>
      </c>
      <c r="I18" s="5">
        <v>-15300</v>
      </c>
      <c r="J18" s="8">
        <f t="shared" si="0"/>
        <v>1464259</v>
      </c>
      <c r="K18" s="3"/>
      <c r="L18" s="45"/>
      <c r="M18" s="45"/>
      <c r="N18" s="45"/>
      <c r="O18" s="43"/>
      <c r="P18" s="43"/>
      <c r="Q18" s="43"/>
      <c r="R18" s="57"/>
      <c r="S18" s="39"/>
      <c r="IU18" s="51"/>
    </row>
    <row r="19" spans="1:255" x14ac:dyDescent="0.2">
      <c r="A19" s="7">
        <v>6008</v>
      </c>
      <c r="B19" s="7" t="s">
        <v>103</v>
      </c>
      <c r="C19" s="5">
        <v>1754157</v>
      </c>
      <c r="D19" s="5">
        <v>48584</v>
      </c>
      <c r="E19" s="5">
        <v>34969</v>
      </c>
      <c r="F19" s="5">
        <v>9814</v>
      </c>
      <c r="G19" s="5">
        <v>5442</v>
      </c>
      <c r="H19" s="5">
        <v>56747</v>
      </c>
      <c r="I19" s="5">
        <v>14847</v>
      </c>
      <c r="J19" s="8">
        <f t="shared" si="0"/>
        <v>1750860</v>
      </c>
      <c r="K19" s="3"/>
      <c r="L19" s="45"/>
      <c r="M19" s="45"/>
      <c r="N19" s="45"/>
      <c r="O19" s="43"/>
      <c r="P19" s="43"/>
      <c r="Q19" s="43"/>
      <c r="R19" s="41"/>
      <c r="S19" s="39"/>
      <c r="IU19" s="51"/>
    </row>
    <row r="20" spans="1:255" x14ac:dyDescent="0.2">
      <c r="A20" s="7">
        <v>6013</v>
      </c>
      <c r="B20" s="7" t="s">
        <v>94</v>
      </c>
      <c r="C20" s="5">
        <v>76825</v>
      </c>
      <c r="D20" s="5">
        <v>2542</v>
      </c>
      <c r="E20" s="5">
        <v>1830</v>
      </c>
      <c r="F20" s="5">
        <v>0</v>
      </c>
      <c r="G20" s="5">
        <v>0</v>
      </c>
      <c r="H20" s="5">
        <v>0</v>
      </c>
      <c r="I20" s="5">
        <v>0</v>
      </c>
      <c r="J20" s="8">
        <f t="shared" si="0"/>
        <v>81197</v>
      </c>
      <c r="K20" s="3"/>
      <c r="L20" s="45"/>
      <c r="M20" s="45"/>
      <c r="N20" s="45"/>
      <c r="O20" s="43"/>
      <c r="P20" s="43"/>
      <c r="Q20" s="43"/>
      <c r="R20" s="41"/>
      <c r="S20" s="39"/>
      <c r="IU20" s="51"/>
    </row>
    <row r="21" spans="1:255" x14ac:dyDescent="0.2">
      <c r="A21" s="7">
        <v>6006</v>
      </c>
      <c r="B21" s="7" t="s">
        <v>100</v>
      </c>
      <c r="C21" s="5">
        <v>977121</v>
      </c>
      <c r="D21" s="5">
        <v>42259</v>
      </c>
      <c r="E21" s="5">
        <v>20836</v>
      </c>
      <c r="F21" s="5">
        <v>0</v>
      </c>
      <c r="G21" s="5">
        <v>189</v>
      </c>
      <c r="H21" s="5">
        <v>43378</v>
      </c>
      <c r="I21" s="5">
        <v>-22260</v>
      </c>
      <c r="J21" s="8">
        <f t="shared" si="0"/>
        <v>1018909</v>
      </c>
      <c r="K21" s="3"/>
      <c r="L21" s="45"/>
      <c r="M21" s="45"/>
      <c r="N21" s="45"/>
      <c r="O21" s="45"/>
      <c r="P21" s="45"/>
      <c r="Q21" s="43"/>
      <c r="R21" s="58"/>
      <c r="S21" s="39"/>
      <c r="IU21" s="51"/>
    </row>
    <row r="22" spans="1:255" x14ac:dyDescent="0.2">
      <c r="A22" s="7">
        <v>6650</v>
      </c>
      <c r="B22" s="7" t="s">
        <v>50</v>
      </c>
      <c r="C22" s="5">
        <v>2200350</v>
      </c>
      <c r="D22" s="5">
        <v>96404</v>
      </c>
      <c r="E22" s="5">
        <v>47879</v>
      </c>
      <c r="F22" s="5">
        <v>0</v>
      </c>
      <c r="G22" s="5">
        <v>7555</v>
      </c>
      <c r="H22" s="5">
        <v>94382</v>
      </c>
      <c r="I22" s="5">
        <v>-32422</v>
      </c>
      <c r="J22" s="8">
        <f t="shared" si="0"/>
        <v>2275118</v>
      </c>
      <c r="K22" s="3"/>
      <c r="L22" s="45"/>
      <c r="M22" s="45"/>
      <c r="N22" s="45"/>
      <c r="O22" s="45"/>
      <c r="P22" s="45"/>
      <c r="Q22" s="43"/>
      <c r="R22" s="59"/>
      <c r="S22" s="39"/>
      <c r="IU22" s="51"/>
    </row>
    <row r="23" spans="1:255" x14ac:dyDescent="0.2">
      <c r="A23" s="7">
        <v>6620</v>
      </c>
      <c r="B23" s="7" t="s">
        <v>107</v>
      </c>
      <c r="C23" s="5">
        <v>6456226</v>
      </c>
      <c r="D23" s="5">
        <v>377695</v>
      </c>
      <c r="E23" s="5">
        <v>151288</v>
      </c>
      <c r="F23" s="5">
        <v>0</v>
      </c>
      <c r="G23" s="5">
        <v>26337</v>
      </c>
      <c r="H23" s="5">
        <v>-383519</v>
      </c>
      <c r="I23" s="5">
        <v>83888</v>
      </c>
      <c r="J23" s="8">
        <f t="shared" si="0"/>
        <v>7258503</v>
      </c>
      <c r="K23" s="3"/>
      <c r="L23" s="45"/>
      <c r="M23" s="45"/>
      <c r="N23" s="45"/>
      <c r="O23" s="45"/>
      <c r="P23" s="45"/>
      <c r="Q23" s="43"/>
      <c r="R23" s="59"/>
      <c r="S23" s="39"/>
      <c r="IU23" s="51"/>
    </row>
    <row r="24" spans="1:255" x14ac:dyDescent="0.2">
      <c r="A24" s="7">
        <v>7005</v>
      </c>
      <c r="B24" s="7" t="s">
        <v>51</v>
      </c>
      <c r="C24" s="5">
        <v>1124922</v>
      </c>
      <c r="D24" s="5">
        <v>48582</v>
      </c>
      <c r="E24" s="5">
        <v>24129</v>
      </c>
      <c r="F24" s="5">
        <v>0</v>
      </c>
      <c r="G24" s="5">
        <v>85</v>
      </c>
      <c r="H24" s="5">
        <v>45695</v>
      </c>
      <c r="I24" s="5">
        <v>-24074</v>
      </c>
      <c r="J24" s="8">
        <f t="shared" si="0"/>
        <v>1175927</v>
      </c>
      <c r="K24" s="3"/>
      <c r="L24" s="45"/>
      <c r="M24" s="45"/>
      <c r="N24" s="45"/>
      <c r="O24" s="45"/>
      <c r="P24" s="45"/>
      <c r="Q24" s="43"/>
      <c r="R24" s="59"/>
      <c r="S24" s="39"/>
      <c r="IU24" s="51"/>
    </row>
    <row r="25" spans="1:255" x14ac:dyDescent="0.2">
      <c r="A25" s="7">
        <v>6630</v>
      </c>
      <c r="B25" s="7" t="s">
        <v>90</v>
      </c>
      <c r="C25" s="5">
        <v>2353104</v>
      </c>
      <c r="D25" s="5">
        <v>108721</v>
      </c>
      <c r="E25" s="5">
        <v>53997</v>
      </c>
      <c r="F25" s="5">
        <v>0</v>
      </c>
      <c r="G25" s="5">
        <v>6249</v>
      </c>
      <c r="H25" s="5">
        <v>-62787</v>
      </c>
      <c r="I25" s="5">
        <v>-2803</v>
      </c>
      <c r="J25" s="8">
        <f t="shared" si="0"/>
        <v>2575163</v>
      </c>
      <c r="K25" s="3"/>
      <c r="L25" s="45"/>
      <c r="M25" s="45"/>
      <c r="N25" s="45"/>
      <c r="O25" s="45"/>
      <c r="P25" s="45"/>
      <c r="Q25" s="43"/>
      <c r="R25" s="59"/>
      <c r="S25" s="39"/>
      <c r="IU25" s="51"/>
    </row>
    <row r="26" spans="1:255" x14ac:dyDescent="0.2">
      <c r="A26" s="7">
        <v>8001</v>
      </c>
      <c r="B26" s="7" t="s">
        <v>96</v>
      </c>
      <c r="C26" s="5">
        <v>4976930</v>
      </c>
      <c r="D26" s="5">
        <v>256466</v>
      </c>
      <c r="E26" s="5">
        <v>112493</v>
      </c>
      <c r="F26" s="5">
        <v>0</v>
      </c>
      <c r="G26" s="5">
        <v>68461</v>
      </c>
      <c r="H26" s="5">
        <v>837319</v>
      </c>
      <c r="I26" s="5">
        <v>-104208.68899999998</v>
      </c>
      <c r="J26" s="8">
        <f t="shared" si="0"/>
        <v>4544317.6890000002</v>
      </c>
      <c r="K26" s="3"/>
      <c r="L26" s="45"/>
      <c r="M26" s="45"/>
      <c r="N26" s="45"/>
      <c r="O26" s="45"/>
      <c r="P26" s="45"/>
      <c r="Q26" s="43"/>
      <c r="R26" s="59"/>
      <c r="S26" s="39"/>
      <c r="IU26" s="51"/>
    </row>
    <row r="27" spans="1:255" x14ac:dyDescent="0.2">
      <c r="A27" s="7">
        <v>8003</v>
      </c>
      <c r="B27" s="7" t="s">
        <v>165</v>
      </c>
      <c r="C27" s="5">
        <v>1531980</v>
      </c>
      <c r="D27" s="5">
        <v>93352</v>
      </c>
      <c r="E27" s="5">
        <v>45938</v>
      </c>
      <c r="F27" s="5">
        <v>0</v>
      </c>
      <c r="G27" s="5">
        <v>43170</v>
      </c>
      <c r="H27" s="5">
        <v>143459</v>
      </c>
      <c r="I27" s="5">
        <v>111003.33900000001</v>
      </c>
      <c r="J27" s="8">
        <f t="shared" si="0"/>
        <v>1373637.6609999998</v>
      </c>
      <c r="K27" s="3"/>
      <c r="L27" s="45"/>
      <c r="M27" s="45"/>
      <c r="N27" s="45"/>
      <c r="O27" s="45"/>
      <c r="P27" s="45"/>
      <c r="Q27" s="43"/>
      <c r="R27" s="59"/>
      <c r="S27" s="39"/>
      <c r="IU27" s="51"/>
    </row>
    <row r="28" spans="1:255" x14ac:dyDescent="0.2">
      <c r="A28" s="160"/>
      <c r="B28" s="148" t="s">
        <v>14</v>
      </c>
      <c r="C28" s="149">
        <f t="shared" ref="C28:J28" si="1">SUM(C5:C27)</f>
        <v>58838434.304710001</v>
      </c>
      <c r="D28" s="149">
        <f t="shared" si="1"/>
        <v>2561782.0992865413</v>
      </c>
      <c r="E28" s="149">
        <f t="shared" si="1"/>
        <v>2989467.2072003493</v>
      </c>
      <c r="F28" s="149">
        <f t="shared" si="1"/>
        <v>36317</v>
      </c>
      <c r="G28" s="149">
        <f t="shared" si="1"/>
        <v>538642.55109673599</v>
      </c>
      <c r="H28" s="149">
        <f t="shared" si="1"/>
        <v>-388930.48347296077</v>
      </c>
      <c r="I28" s="149">
        <f t="shared" si="1"/>
        <v>39663.43832153955</v>
      </c>
      <c r="J28" s="150">
        <f t="shared" si="1"/>
        <v>64163991.105251573</v>
      </c>
      <c r="K28" s="3"/>
      <c r="L28" s="45"/>
      <c r="M28" s="45"/>
      <c r="N28" s="45"/>
      <c r="O28" s="45"/>
      <c r="P28" s="45"/>
      <c r="Q28" s="43"/>
      <c r="R28" s="59"/>
      <c r="S28" s="39"/>
      <c r="IU28" s="51"/>
    </row>
    <row r="29" spans="1:255" x14ac:dyDescent="0.2">
      <c r="A29" s="68"/>
      <c r="B29" s="68"/>
      <c r="C29" s="47"/>
      <c r="D29" s="47"/>
      <c r="E29" s="47"/>
      <c r="F29" s="47"/>
      <c r="G29" s="47"/>
      <c r="H29" s="47"/>
      <c r="I29" s="47"/>
      <c r="J29" s="47"/>
      <c r="K29" s="3"/>
      <c r="L29" s="45"/>
      <c r="M29" s="45"/>
      <c r="N29" s="45"/>
      <c r="O29" s="45"/>
      <c r="P29" s="45"/>
      <c r="Q29" s="43"/>
      <c r="R29" s="59"/>
      <c r="S29" s="39"/>
      <c r="IU29" s="51"/>
    </row>
    <row r="30" spans="1:255" x14ac:dyDescent="0.2">
      <c r="A30" s="158"/>
      <c r="B30" s="17" t="s">
        <v>28</v>
      </c>
      <c r="C30" s="6">
        <f t="shared" ref="C30:J30" si="2">SUM(C5:C10)</f>
        <v>18669955.994710002</v>
      </c>
      <c r="D30" s="18">
        <f t="shared" si="2"/>
        <v>384635.57728654135</v>
      </c>
      <c r="E30" s="18">
        <f t="shared" si="2"/>
        <v>1886426.6122003496</v>
      </c>
      <c r="F30" s="18">
        <f t="shared" si="2"/>
        <v>0</v>
      </c>
      <c r="G30" s="18">
        <f t="shared" si="2"/>
        <v>279180.65958487603</v>
      </c>
      <c r="H30" s="18">
        <f t="shared" si="2"/>
        <v>-1889657.8091554986</v>
      </c>
      <c r="I30" s="18">
        <f t="shared" si="2"/>
        <v>21200.701321539527</v>
      </c>
      <c r="J30" s="6">
        <f t="shared" si="2"/>
        <v>22530294.632445972</v>
      </c>
      <c r="K30" s="24"/>
      <c r="L30" s="47"/>
      <c r="M30" s="41"/>
      <c r="N30" s="42"/>
      <c r="O30" s="42"/>
      <c r="P30" s="42"/>
      <c r="Q30" s="42"/>
      <c r="R30" s="60"/>
      <c r="S30" s="61"/>
      <c r="IU30" s="51"/>
    </row>
    <row r="31" spans="1:255" x14ac:dyDescent="0.2">
      <c r="A31" s="158"/>
      <c r="B31" s="19" t="s">
        <v>29</v>
      </c>
      <c r="C31" s="156">
        <f t="shared" ref="C31:J31" si="3">SUM(C11:C14)</f>
        <v>7110340.3100000005</v>
      </c>
      <c r="D31" s="156">
        <f t="shared" si="3"/>
        <v>779110.52200000011</v>
      </c>
      <c r="E31" s="156">
        <f t="shared" si="3"/>
        <v>376894.59500000003</v>
      </c>
      <c r="F31" s="156">
        <f t="shared" si="3"/>
        <v>0</v>
      </c>
      <c r="G31" s="156">
        <f t="shared" si="3"/>
        <v>71563.891511859925</v>
      </c>
      <c r="H31" s="156">
        <f t="shared" si="3"/>
        <v>282004.32568253775</v>
      </c>
      <c r="I31" s="156">
        <f t="shared" si="3"/>
        <v>9339.0870000000068</v>
      </c>
      <c r="J31" s="8">
        <f t="shared" si="3"/>
        <v>7903438.1228056019</v>
      </c>
      <c r="K31" s="1"/>
      <c r="L31" s="47"/>
      <c r="M31" s="41"/>
      <c r="N31" s="45"/>
      <c r="O31" s="45"/>
      <c r="P31" s="45"/>
      <c r="Q31" s="45"/>
      <c r="R31" s="57"/>
      <c r="S31" s="39"/>
      <c r="IU31" s="51"/>
    </row>
    <row r="32" spans="1:255" x14ac:dyDescent="0.2">
      <c r="A32" s="158"/>
      <c r="B32" s="19" t="s">
        <v>30</v>
      </c>
      <c r="C32" s="5">
        <f t="shared" ref="C32:J32" si="4">SUM(C15:C20)</f>
        <v>13437505</v>
      </c>
      <c r="D32" s="5">
        <f t="shared" si="4"/>
        <v>374557</v>
      </c>
      <c r="E32" s="5">
        <f t="shared" si="4"/>
        <v>269586</v>
      </c>
      <c r="F32" s="5">
        <f t="shared" si="4"/>
        <v>36317</v>
      </c>
      <c r="G32" s="5">
        <f t="shared" si="4"/>
        <v>35852</v>
      </c>
      <c r="H32" s="5">
        <f t="shared" si="4"/>
        <v>500796</v>
      </c>
      <c r="I32" s="5">
        <f t="shared" si="4"/>
        <v>0</v>
      </c>
      <c r="J32" s="8">
        <f t="shared" si="4"/>
        <v>13508683</v>
      </c>
      <c r="K32" s="24"/>
      <c r="L32" s="62"/>
      <c r="M32" s="63"/>
      <c r="N32" s="45"/>
      <c r="O32" s="45"/>
      <c r="P32" s="45"/>
      <c r="Q32" s="45"/>
      <c r="R32" s="57"/>
      <c r="S32" s="39"/>
      <c r="IU32" s="51"/>
    </row>
    <row r="33" spans="1:255" x14ac:dyDescent="0.2">
      <c r="A33" s="158"/>
      <c r="B33" s="19" t="s">
        <v>31</v>
      </c>
      <c r="C33" s="5">
        <f t="shared" ref="C33:J33" si="5">SUM(C21:C25)</f>
        <v>13111723</v>
      </c>
      <c r="D33" s="5">
        <f t="shared" si="5"/>
        <v>673661</v>
      </c>
      <c r="E33" s="5">
        <f t="shared" si="5"/>
        <v>298129</v>
      </c>
      <c r="F33" s="5">
        <f t="shared" si="5"/>
        <v>0</v>
      </c>
      <c r="G33" s="5">
        <f t="shared" si="5"/>
        <v>40415</v>
      </c>
      <c r="H33" s="5">
        <f t="shared" si="5"/>
        <v>-262851</v>
      </c>
      <c r="I33" s="5">
        <f t="shared" si="5"/>
        <v>2329</v>
      </c>
      <c r="J33" s="8">
        <f t="shared" si="5"/>
        <v>14303620</v>
      </c>
      <c r="K33" s="24"/>
      <c r="L33" s="62"/>
      <c r="M33" s="63"/>
      <c r="N33" s="45"/>
      <c r="O33" s="45"/>
      <c r="P33" s="45"/>
      <c r="Q33" s="45"/>
      <c r="R33" s="57"/>
      <c r="S33" s="39"/>
      <c r="IU33" s="51"/>
    </row>
    <row r="34" spans="1:255" x14ac:dyDescent="0.2">
      <c r="A34" s="159"/>
      <c r="B34" s="20" t="s">
        <v>32</v>
      </c>
      <c r="C34" s="5">
        <f t="shared" ref="C34:J34" si="6">+SUM(C26:C27)</f>
        <v>6508910</v>
      </c>
      <c r="D34" s="5">
        <f t="shared" si="6"/>
        <v>349818</v>
      </c>
      <c r="E34" s="5">
        <f t="shared" si="6"/>
        <v>158431</v>
      </c>
      <c r="F34" s="5">
        <f t="shared" si="6"/>
        <v>0</v>
      </c>
      <c r="G34" s="5">
        <f t="shared" si="6"/>
        <v>111631</v>
      </c>
      <c r="H34" s="5">
        <f t="shared" si="6"/>
        <v>980778</v>
      </c>
      <c r="I34" s="5">
        <f t="shared" si="6"/>
        <v>6794.6500000000233</v>
      </c>
      <c r="J34" s="8">
        <f t="shared" si="6"/>
        <v>5917955.3499999996</v>
      </c>
      <c r="K34" s="24"/>
      <c r="L34" s="62"/>
      <c r="M34" s="63"/>
      <c r="N34" s="48"/>
      <c r="O34" s="48"/>
      <c r="P34" s="48"/>
      <c r="Q34" s="48"/>
      <c r="R34" s="57"/>
      <c r="S34" s="39"/>
      <c r="IU34" s="51"/>
    </row>
    <row r="35" spans="1:255" x14ac:dyDescent="0.2">
      <c r="A35" s="77"/>
      <c r="B35" s="13" t="s">
        <v>14</v>
      </c>
      <c r="C35" s="22">
        <f>+SUM(C30:C34)</f>
        <v>58838434.304710001</v>
      </c>
      <c r="D35" s="22">
        <f t="shared" ref="D35:J35" si="7">+SUM(D30:D34)</f>
        <v>2561782.0992865413</v>
      </c>
      <c r="E35" s="22">
        <f t="shared" si="7"/>
        <v>2989467.2072003498</v>
      </c>
      <c r="F35" s="22">
        <f t="shared" si="7"/>
        <v>36317</v>
      </c>
      <c r="G35" s="22">
        <f t="shared" si="7"/>
        <v>538642.55109673599</v>
      </c>
      <c r="H35" s="22">
        <f t="shared" si="7"/>
        <v>-388930.483472961</v>
      </c>
      <c r="I35" s="22">
        <f t="shared" si="7"/>
        <v>39663.438321539557</v>
      </c>
      <c r="J35" s="23">
        <f t="shared" si="7"/>
        <v>64163991.105251573</v>
      </c>
      <c r="K35" s="24"/>
      <c r="L35" s="39"/>
      <c r="M35" s="39"/>
      <c r="N35" s="49"/>
      <c r="O35" s="49"/>
      <c r="P35" s="49"/>
      <c r="Q35" s="49"/>
      <c r="R35" s="46"/>
      <c r="S35" s="39"/>
      <c r="IU35" s="51"/>
    </row>
    <row r="36" spans="1:255" x14ac:dyDescent="0.2">
      <c r="A36" s="38"/>
      <c r="B36" s="78"/>
      <c r="C36" s="64"/>
      <c r="D36" s="26"/>
      <c r="E36" s="26"/>
      <c r="F36" s="26"/>
      <c r="G36" s="26"/>
      <c r="H36" s="26"/>
      <c r="I36" s="26"/>
      <c r="J36" s="26"/>
      <c r="K36" s="24"/>
      <c r="IU36" s="51"/>
    </row>
    <row r="37" spans="1:255" x14ac:dyDescent="0.2">
      <c r="B37" s="78"/>
    </row>
    <row r="38" spans="1:255" x14ac:dyDescent="0.2">
      <c r="A38" s="66"/>
      <c r="B38" s="67"/>
      <c r="C38" s="67"/>
      <c r="D38" s="67"/>
      <c r="E38" s="67"/>
    </row>
    <row r="39" spans="1:255" x14ac:dyDescent="0.2">
      <c r="A39" s="68"/>
      <c r="B39" s="68"/>
      <c r="C39" s="3"/>
      <c r="D39" s="3"/>
      <c r="E39" s="69"/>
      <c r="G39" s="70"/>
    </row>
    <row r="40" spans="1:255" x14ac:dyDescent="0.2">
      <c r="A40" s="68"/>
      <c r="B40" s="68"/>
      <c r="C40" s="3"/>
      <c r="D40" s="3"/>
      <c r="E40" s="69"/>
      <c r="G40" s="70"/>
      <c r="J40" s="47"/>
    </row>
    <row r="41" spans="1:255" x14ac:dyDescent="0.2">
      <c r="A41" s="68"/>
      <c r="B41" s="68"/>
      <c r="C41" s="3"/>
      <c r="D41" s="3"/>
      <c r="E41" s="69"/>
      <c r="G41" s="70"/>
      <c r="J41" s="47"/>
    </row>
    <row r="42" spans="1:255" x14ac:dyDescent="0.2">
      <c r="A42" s="68"/>
      <c r="B42" s="68"/>
      <c r="C42" s="3"/>
      <c r="D42" s="3"/>
      <c r="E42" s="69"/>
      <c r="G42" s="70"/>
      <c r="J42" s="47"/>
    </row>
    <row r="43" spans="1:255" x14ac:dyDescent="0.2">
      <c r="A43" s="68"/>
      <c r="B43" s="68"/>
      <c r="C43" s="3"/>
      <c r="D43" s="3"/>
      <c r="E43" s="69"/>
      <c r="G43" s="70"/>
      <c r="J43" s="70"/>
    </row>
    <row r="44" spans="1:255" x14ac:dyDescent="0.2">
      <c r="A44" s="68"/>
      <c r="B44" s="68"/>
      <c r="C44" s="3"/>
      <c r="D44" s="3"/>
      <c r="E44" s="69"/>
      <c r="G44" s="70"/>
    </row>
    <row r="45" spans="1:255" x14ac:dyDescent="0.2">
      <c r="A45" s="68"/>
      <c r="B45" s="68"/>
      <c r="C45" s="3"/>
      <c r="D45" s="3"/>
      <c r="E45" s="69"/>
      <c r="G45" s="70"/>
    </row>
    <row r="46" spans="1:255" x14ac:dyDescent="0.2">
      <c r="A46" s="68"/>
      <c r="B46" s="68"/>
      <c r="C46" s="3"/>
      <c r="D46" s="3"/>
      <c r="E46" s="69"/>
      <c r="G46" s="70"/>
    </row>
    <row r="47" spans="1:255" x14ac:dyDescent="0.2">
      <c r="A47" s="68"/>
      <c r="B47" s="68"/>
      <c r="C47" s="3"/>
      <c r="D47" s="3"/>
      <c r="E47" s="69"/>
      <c r="G47" s="70"/>
    </row>
    <row r="48" spans="1:255" x14ac:dyDescent="0.2">
      <c r="A48" s="68"/>
      <c r="B48" s="68"/>
      <c r="C48" s="3"/>
      <c r="D48" s="3"/>
      <c r="E48" s="69"/>
      <c r="G48" s="70"/>
    </row>
    <row r="49" spans="1:7" x14ac:dyDescent="0.2">
      <c r="A49" s="68"/>
      <c r="B49" s="68"/>
      <c r="C49" s="3"/>
      <c r="D49" s="3"/>
      <c r="E49" s="69"/>
      <c r="G49" s="70"/>
    </row>
    <row r="50" spans="1:7" x14ac:dyDescent="0.2">
      <c r="A50" s="68"/>
      <c r="B50" s="68"/>
      <c r="C50" s="3"/>
      <c r="D50" s="3"/>
      <c r="E50" s="69"/>
      <c r="G50" s="70"/>
    </row>
    <row r="51" spans="1:7" x14ac:dyDescent="0.2">
      <c r="A51" s="68"/>
      <c r="B51" s="68"/>
      <c r="C51" s="3"/>
      <c r="D51" s="3"/>
      <c r="E51" s="69"/>
    </row>
    <row r="52" spans="1:7" x14ac:dyDescent="0.2">
      <c r="A52" s="68"/>
      <c r="B52" s="68"/>
      <c r="C52" s="3"/>
      <c r="D52" s="3"/>
      <c r="E52" s="69"/>
    </row>
    <row r="53" spans="1:7" x14ac:dyDescent="0.2">
      <c r="A53" s="68"/>
      <c r="B53" s="68"/>
      <c r="C53" s="3"/>
      <c r="D53" s="3"/>
      <c r="E53" s="69"/>
    </row>
    <row r="54" spans="1:7" x14ac:dyDescent="0.2">
      <c r="A54" s="68"/>
      <c r="B54" s="68"/>
      <c r="C54" s="3"/>
      <c r="D54" s="3"/>
      <c r="E54" s="69"/>
    </row>
    <row r="55" spans="1:7" x14ac:dyDescent="0.2">
      <c r="A55" s="68"/>
      <c r="B55" s="68"/>
      <c r="C55" s="3"/>
      <c r="D55" s="3"/>
      <c r="E55" s="69"/>
    </row>
    <row r="56" spans="1:7" x14ac:dyDescent="0.2">
      <c r="A56" s="68"/>
      <c r="B56" s="68"/>
      <c r="C56" s="3"/>
      <c r="D56" s="3"/>
      <c r="E56" s="69"/>
    </row>
    <row r="57" spans="1:7" x14ac:dyDescent="0.2">
      <c r="A57" s="68"/>
      <c r="B57" s="68"/>
      <c r="C57" s="3"/>
      <c r="D57" s="3"/>
      <c r="E57" s="69"/>
    </row>
    <row r="58" spans="1:7" x14ac:dyDescent="0.2">
      <c r="A58" s="68"/>
      <c r="B58" s="68"/>
      <c r="C58" s="3"/>
      <c r="D58" s="3"/>
      <c r="E58" s="3"/>
    </row>
    <row r="59" spans="1:7" x14ac:dyDescent="0.2">
      <c r="A59" s="68"/>
      <c r="B59" s="68"/>
      <c r="C59" s="3"/>
      <c r="D59" s="3"/>
      <c r="E59" s="3"/>
    </row>
    <row r="60" spans="1:7" x14ac:dyDescent="0.2">
      <c r="A60" s="68"/>
      <c r="B60" s="68"/>
      <c r="C60" s="3"/>
      <c r="D60" s="3"/>
      <c r="E60" s="3"/>
    </row>
    <row r="61" spans="1:7" x14ac:dyDescent="0.2">
      <c r="A61" s="68"/>
      <c r="B61" s="68"/>
      <c r="C61" s="3"/>
      <c r="D61" s="3"/>
      <c r="E61" s="3"/>
    </row>
    <row r="62" spans="1:7" x14ac:dyDescent="0.2">
      <c r="A62" s="68"/>
      <c r="B62" s="68"/>
      <c r="C62" s="3"/>
      <c r="D62" s="3"/>
      <c r="E62" s="3"/>
    </row>
    <row r="63" spans="1:7" x14ac:dyDescent="0.2">
      <c r="A63" s="68"/>
      <c r="B63" s="68"/>
      <c r="C63" s="3"/>
      <c r="D63" s="3"/>
      <c r="E63" s="3"/>
    </row>
    <row r="64" spans="1:7" x14ac:dyDescent="0.2">
      <c r="A64" s="68"/>
      <c r="B64" s="68"/>
      <c r="C64" s="3"/>
      <c r="D64" s="3"/>
      <c r="E64" s="3"/>
    </row>
    <row r="65" spans="1:5" x14ac:dyDescent="0.2">
      <c r="A65" s="68"/>
      <c r="B65" s="68"/>
      <c r="C65" s="3"/>
      <c r="D65" s="3"/>
      <c r="E65" s="3"/>
    </row>
    <row r="66" spans="1:5" x14ac:dyDescent="0.2">
      <c r="A66" s="68"/>
      <c r="B66" s="68"/>
      <c r="C66" s="3"/>
      <c r="D66" s="3"/>
      <c r="E66" s="3"/>
    </row>
    <row r="67" spans="1:5" x14ac:dyDescent="0.2">
      <c r="A67" s="66"/>
      <c r="B67" s="67"/>
      <c r="C67" s="67"/>
      <c r="D67" s="67"/>
      <c r="E67" s="67"/>
    </row>
  </sheetData>
  <pageMargins left="0.70866141732283472" right="0.70866141732283472" top="0.74803149606299213" bottom="0.74803149606299213" header="0.31496062992125984" footer="0.31496062992125984"/>
  <pageSetup paperSize="9" scale="10" orientation="landscape" cellComments="asDisplayed" horizontalDpi="300" verticalDpi="300" r:id="rId1"/>
  <ignoredErrors>
    <ignoredError sqref="D30:I34 C30:C3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A3" sqref="A3"/>
    </sheetView>
  </sheetViews>
  <sheetFormatPr defaultColWidth="8.85546875" defaultRowHeight="12" x14ac:dyDescent="0.2"/>
  <cols>
    <col min="1" max="1" width="8.5703125" style="104" customWidth="1"/>
    <col min="2" max="2" width="39.28515625" style="104" customWidth="1"/>
    <col min="3" max="8" width="12.85546875" style="104" customWidth="1"/>
    <col min="9" max="16384" width="8.85546875" style="104"/>
  </cols>
  <sheetData>
    <row r="1" spans="1:13" ht="15.75" x14ac:dyDescent="0.25">
      <c r="A1" s="72" t="str">
        <f>'Skema1-7_2016'!A1</f>
        <v>Endelig version 13. februar 2019</v>
      </c>
    </row>
    <row r="2" spans="1:13" ht="13.5" customHeight="1" x14ac:dyDescent="0.2">
      <c r="A2" s="105" t="s">
        <v>181</v>
      </c>
    </row>
    <row r="3" spans="1:13" ht="13.5" customHeight="1" x14ac:dyDescent="0.2">
      <c r="A3" s="90" t="s">
        <v>47</v>
      </c>
    </row>
    <row r="4" spans="1:13" ht="58.5" customHeight="1" x14ac:dyDescent="0.2">
      <c r="A4" s="73" t="s">
        <v>6</v>
      </c>
      <c r="B4" s="73" t="s">
        <v>0</v>
      </c>
      <c r="C4" s="12" t="s">
        <v>25</v>
      </c>
      <c r="D4" s="12" t="s">
        <v>24</v>
      </c>
      <c r="E4" s="12" t="s">
        <v>35</v>
      </c>
      <c r="F4" s="12" t="s">
        <v>21</v>
      </c>
      <c r="G4" s="12" t="s">
        <v>26</v>
      </c>
      <c r="H4" s="12" t="s">
        <v>33</v>
      </c>
      <c r="K4" s="109"/>
      <c r="L4" s="109"/>
      <c r="M4" s="109"/>
    </row>
    <row r="5" spans="1:13" ht="13.5" customHeight="1" x14ac:dyDescent="0.2">
      <c r="A5" s="74">
        <f>+'(skema1-7_2016 - 16pl)'!A5</f>
        <v>1301</v>
      </c>
      <c r="B5" s="4" t="str">
        <f>+'(skema1-7_2016 - 16pl)'!B5</f>
        <v>Rigshospitalet</v>
      </c>
      <c r="C5" s="88">
        <f>IF(DRG_16!C5=0,"-",DRG_17!C5/DRG_16!C5*100-100)</f>
        <v>-7.0671055123453073</v>
      </c>
      <c r="D5" s="81">
        <f>IF(DRG_16!D5=0,"-",DRG_17!D5/DRG_16!D5*100-100)</f>
        <v>16.98801402301288</v>
      </c>
      <c r="E5" s="81">
        <f>IF(DRG_16!E5=0,"-",DRG_17!E5/DRG_16!E5*100-100)</f>
        <v>1.8276849671424031</v>
      </c>
      <c r="F5" s="81">
        <f>IF(DRG_16!F5=0,"-",DRG_17!F5/DRG_16!F5*100-100)</f>
        <v>52.713037955950568</v>
      </c>
      <c r="G5" s="81">
        <f>IF(DRG_17!G5=0,"-",DRG_17!G5/DRG_16!G5*100-100)</f>
        <v>-25.980395614169055</v>
      </c>
      <c r="H5" s="29">
        <f>IF(DRG_16!I5=0,"-",DRG_17!I5/DRG_16!I5*100-100)</f>
        <v>-1.1952969462681295</v>
      </c>
      <c r="J5" s="106"/>
      <c r="K5" s="109"/>
      <c r="L5" s="109"/>
      <c r="M5" s="109"/>
    </row>
    <row r="6" spans="1:13" ht="13.5" customHeight="1" x14ac:dyDescent="0.2">
      <c r="A6" s="75">
        <f>+'(skema1-7_2016 - 16pl)'!A6</f>
        <v>1309</v>
      </c>
      <c r="B6" s="7" t="str">
        <f>+'(skema1-7_2016 - 16pl)'!B6</f>
        <v>Bispebjerg og Frederiksberg Hospital</v>
      </c>
      <c r="C6" s="88">
        <f>IF(DRG_16!C6=0,"-",DRG_17!C6/DRG_16!C6*100-100)</f>
        <v>-5.0812382071339073</v>
      </c>
      <c r="D6" s="81">
        <f>IF(DRG_16!D6=0,"-",DRG_17!D6/DRG_16!D6*100-100)</f>
        <v>1.910751289094506</v>
      </c>
      <c r="E6" s="81">
        <f>IF(DRG_16!E6=0,"-",DRG_17!E6/DRG_16!E6*100-100)</f>
        <v>-2.7187282342371617</v>
      </c>
      <c r="F6" s="81">
        <f>IF(DRG_16!F6=0,"-",DRG_17!F6/DRG_16!F6*100-100)</f>
        <v>31.795941284992381</v>
      </c>
      <c r="G6" s="81">
        <f>IF(DRG_17!G6=0,"-",DRG_17!G6/DRG_16!G6*100-100)</f>
        <v>71.524399722625077</v>
      </c>
      <c r="H6" s="29">
        <f>IF(DRG_16!I6=0,"-",DRG_17!I6/DRG_16!I6*100-100)</f>
        <v>-3.9177971422084283</v>
      </c>
      <c r="J6" s="106"/>
      <c r="K6" s="109"/>
      <c r="L6" s="109"/>
      <c r="M6" s="109"/>
    </row>
    <row r="7" spans="1:13" ht="13.5" customHeight="1" x14ac:dyDescent="0.2">
      <c r="A7" s="75">
        <f>+'(skema1-7_2016 - 16pl)'!A7</f>
        <v>1330</v>
      </c>
      <c r="B7" s="7" t="str">
        <f>+'(skema1-7_2016 - 16pl)'!B7</f>
        <v>Amager og Hvidovre Hospital</v>
      </c>
      <c r="C7" s="88">
        <f>IF(DRG_16!C7=0,"-",DRG_17!C7/DRG_16!C7*100-100)</f>
        <v>-6.1495144439769973</v>
      </c>
      <c r="D7" s="81">
        <f>IF(DRG_16!D7=0,"-",DRG_17!D7/DRG_16!D7*100-100)</f>
        <v>-4.6127893266684765</v>
      </c>
      <c r="E7" s="81">
        <f>IF(DRG_16!E7=0,"-",DRG_17!E7/DRG_16!E7*100-100)</f>
        <v>-5.6981216517480675</v>
      </c>
      <c r="F7" s="81">
        <f>IF(DRG_16!F7=0,"-",DRG_17!F7/DRG_16!F7*100-100)</f>
        <v>22.273396021237119</v>
      </c>
      <c r="G7" s="81">
        <f>IF(DRG_17!G7=0,"-",DRG_17!G7/DRG_16!G7*100-100)</f>
        <v>-13.654693476088752</v>
      </c>
      <c r="H7" s="29">
        <f>IF(DRG_16!I7=0,"-",DRG_17!I7/DRG_16!I7*100-100)</f>
        <v>-4.143766593761157</v>
      </c>
      <c r="J7" s="106"/>
      <c r="K7" s="109"/>
      <c r="L7" s="109"/>
      <c r="M7" s="109"/>
    </row>
    <row r="8" spans="1:13" ht="13.5" customHeight="1" x14ac:dyDescent="0.2">
      <c r="A8" s="75">
        <f>+'(skema1-7_2016 - 16pl)'!A8</f>
        <v>1516</v>
      </c>
      <c r="B8" s="7" t="str">
        <f>+'(skema1-7_2016 - 16pl)'!B8</f>
        <v>Herlev og Gentofte Hospital</v>
      </c>
      <c r="C8" s="88">
        <f>IF(DRG_16!C8=0,"-",DRG_17!C8/DRG_16!C8*100-100)</f>
        <v>10.025522831498847</v>
      </c>
      <c r="D8" s="81">
        <f>IF(DRG_16!D8=0,"-",DRG_17!D8/DRG_16!D8*100-100)</f>
        <v>6.0425279754768439</v>
      </c>
      <c r="E8" s="81">
        <f>IF(DRG_16!E8=0,"-",DRG_17!E8/DRG_16!E8*100-100)</f>
        <v>8.185210429639227</v>
      </c>
      <c r="F8" s="81">
        <f>IF(DRG_16!F8=0,"-",DRG_17!F8/DRG_16!F8*100-100)</f>
        <v>-7.0995392772658761E-2</v>
      </c>
      <c r="G8" s="81">
        <f>IF(DRG_17!G8=0,"-",DRG_17!G8/DRG_16!G8*100-100)</f>
        <v>9.7585815177418027</v>
      </c>
      <c r="H8" s="29">
        <f>IF(DRG_16!I8=0,"-",DRG_17!I8/DRG_16!I8*100-100)</f>
        <v>8.8469576720094523</v>
      </c>
      <c r="J8" s="106"/>
      <c r="K8" s="109"/>
      <c r="L8" s="109"/>
      <c r="M8" s="109"/>
    </row>
    <row r="9" spans="1:13" ht="13.5" customHeight="1" x14ac:dyDescent="0.2">
      <c r="A9" s="75">
        <f>+'(skema1-7_2016 - 16pl)'!A9</f>
        <v>2000</v>
      </c>
      <c r="B9" s="7" t="str">
        <f>+'(skema1-7_2016 - 16pl)'!B9</f>
        <v>Nordsjællands Hospital</v>
      </c>
      <c r="C9" s="88">
        <f>IF(DRG_16!C9=0,"-",DRG_17!C9/DRG_16!C9*100-100)</f>
        <v>-0.4803134949370218</v>
      </c>
      <c r="D9" s="81">
        <f>IF(DRG_16!D9=0,"-",DRG_17!D9/DRG_16!D9*100-100)</f>
        <v>2.8353675239689551</v>
      </c>
      <c r="E9" s="81">
        <f>IF(DRG_16!E9=0,"-",DRG_17!E9/DRG_16!E9*100-100)</f>
        <v>0.53582601940705388</v>
      </c>
      <c r="F9" s="81">
        <f>IF(DRG_16!F9=0,"-",DRG_17!F9/DRG_16!F9*100-100)</f>
        <v>172.4805989725653</v>
      </c>
      <c r="G9" s="81">
        <f>IF(DRG_17!G9=0,"-",DRG_17!G9/DRG_16!G9*100-100)</f>
        <v>-0.38781468988990753</v>
      </c>
      <c r="H9" s="29">
        <f>IF(DRG_16!I9=0,"-",DRG_17!I9/DRG_16!I9*100-100)</f>
        <v>-1.7444133949470739</v>
      </c>
      <c r="J9" s="106"/>
      <c r="K9" s="109"/>
      <c r="L9" s="109"/>
      <c r="M9" s="109"/>
    </row>
    <row r="10" spans="1:13" ht="13.5" customHeight="1" x14ac:dyDescent="0.2">
      <c r="A10" s="75">
        <f>+'(skema1-7_2016 - 16pl)'!A10</f>
        <v>4001</v>
      </c>
      <c r="B10" s="7" t="str">
        <f>+'(skema1-7_2016 - 16pl)'!B10</f>
        <v>Bornholms Hospital</v>
      </c>
      <c r="C10" s="88">
        <f>IF(DRG_16!C10=0,"-",DRG_17!C10/DRG_16!C10*100-100)</f>
        <v>-20.865343248724727</v>
      </c>
      <c r="D10" s="81">
        <f>IF(DRG_16!D10=0,"-",DRG_17!D10/DRG_16!D10*100-100)</f>
        <v>-3.5565260932458074</v>
      </c>
      <c r="E10" s="81">
        <f>IF(DRG_16!E10=0,"-",DRG_17!E10/DRG_16!E10*100-100)</f>
        <v>-14.167379825935313</v>
      </c>
      <c r="F10" s="81">
        <f>IF(DRG_16!F10=0,"-",DRG_17!F10/DRG_16!F10*100-100)</f>
        <v>2.6420377563002546</v>
      </c>
      <c r="G10" s="81">
        <f>IF(DRG_17!G10=0,"-",DRG_17!G10/DRG_16!G10*100-100)</f>
        <v>-21.449131113141945</v>
      </c>
      <c r="H10" s="29">
        <f>IF(DRG_16!I10=0,"-",DRG_17!I10/DRG_16!I10*100-100)</f>
        <v>-11.152117282636794</v>
      </c>
      <c r="J10" s="106"/>
      <c r="K10" s="109"/>
      <c r="L10" s="109"/>
      <c r="M10" s="109"/>
    </row>
    <row r="11" spans="1:13" ht="13.5" customHeight="1" x14ac:dyDescent="0.2">
      <c r="A11" s="75">
        <f>+'(skema1-7_2016 - 16pl)'!A11</f>
        <v>3810</v>
      </c>
      <c r="B11" s="7" t="str">
        <f>+'(skema1-7_2016 - 16pl)'!B11</f>
        <v>Sjællands Universitetshospital</v>
      </c>
      <c r="C11" s="88">
        <f>IF(DRG_16!C11=0,"-",DRG_17!C11/DRG_16!C11*100-100)</f>
        <v>-3.3563782501046973</v>
      </c>
      <c r="D11" s="81">
        <f>IF(DRG_16!D11=0,"-",DRG_17!D11/DRG_16!D11*100-100)</f>
        <v>2.378023721459229</v>
      </c>
      <c r="E11" s="81">
        <f>IF(DRG_16!E11=0,"-",DRG_17!E11/DRG_16!E11*100-100)</f>
        <v>-0.45383905560453286</v>
      </c>
      <c r="F11" s="81">
        <f>IF(DRG_16!F11=0,"-",DRG_17!F11/DRG_16!F11*100-100)</f>
        <v>12.932009438085473</v>
      </c>
      <c r="G11" s="81">
        <f>IF(DRG_17!G11=0,"-",DRG_17!G11/DRG_16!G11*100-100)</f>
        <v>17.528000687718091</v>
      </c>
      <c r="H11" s="29">
        <f>IF(DRG_16!I11=0,"-",DRG_17!I11/DRG_16!I11*100-100)</f>
        <v>-2.687652525640587</v>
      </c>
      <c r="J11" s="106"/>
      <c r="K11" s="109"/>
      <c r="L11" s="109"/>
      <c r="M11" s="109"/>
    </row>
    <row r="12" spans="1:13" ht="13.5" customHeight="1" x14ac:dyDescent="0.2">
      <c r="A12" s="75">
        <f>+'(skema1-7_2016 - 16pl)'!A12</f>
        <v>3820</v>
      </c>
      <c r="B12" s="7" t="str">
        <f>+'(skema1-7_2016 - 16pl)'!B12</f>
        <v>Holbæk Sygehus</v>
      </c>
      <c r="C12" s="88">
        <f>IF(DRG_16!C12=0,"-",DRG_17!C12/DRG_16!C12*100-100)</f>
        <v>5.8099434646748875</v>
      </c>
      <c r="D12" s="81">
        <f>IF(DRG_16!D12=0,"-",DRG_17!D12/DRG_16!D12*100-100)</f>
        <v>4.0481379006390767</v>
      </c>
      <c r="E12" s="81">
        <f>IF(DRG_16!E12=0,"-",DRG_17!E12/DRG_16!E12*100-100)</f>
        <v>5.2474489775975854</v>
      </c>
      <c r="F12" s="81">
        <f>IF(DRG_16!F12=0,"-",DRG_17!F12/DRG_16!F12*100-100)</f>
        <v>6.8467454511348649</v>
      </c>
      <c r="G12" s="81">
        <f>IF(DRG_17!G12=0,"-",DRG_17!G12/DRG_16!G12*100-100)</f>
        <v>-2.8995896639279266</v>
      </c>
      <c r="H12" s="29">
        <f>IF(DRG_16!I12=0,"-",DRG_17!I12/DRG_16!I12*100-100)</f>
        <v>5.1276748019210743</v>
      </c>
      <c r="J12" s="106"/>
      <c r="K12" s="109"/>
      <c r="L12" s="109"/>
      <c r="M12" s="109"/>
    </row>
    <row r="13" spans="1:13" ht="13.5" customHeight="1" x14ac:dyDescent="0.2">
      <c r="A13" s="75">
        <f>+'(skema1-7_2016 - 16pl)'!A13</f>
        <v>3830</v>
      </c>
      <c r="B13" s="7" t="str">
        <f>+'(skema1-7_2016 - 16pl)'!B13</f>
        <v>Næstved, Slagelse og Ringsted sygehuse</v>
      </c>
      <c r="C13" s="88">
        <f>IF(DRG_16!C13=0,"-",DRG_17!C13/DRG_16!C13*100-100)</f>
        <v>-7.6395621888174361</v>
      </c>
      <c r="D13" s="81">
        <f>IF(DRG_16!D13=0,"-",DRG_17!D13/DRG_16!D13*100-100)</f>
        <v>3.1719348375005723</v>
      </c>
      <c r="E13" s="81">
        <f>IF(DRG_16!E13=0,"-",DRG_17!E13/DRG_16!E13*100-100)</f>
        <v>-3.8466897403867932</v>
      </c>
      <c r="F13" s="81">
        <f>IF(DRG_16!F13=0,"-",DRG_17!F13/DRG_16!F13*100-100)</f>
        <v>10.98191560616209</v>
      </c>
      <c r="G13" s="81">
        <f>IF(DRG_17!G13=0,"-",DRG_17!G13/DRG_16!G13*100-100)</f>
        <v>23.082172709713717</v>
      </c>
      <c r="H13" s="29">
        <f>IF(DRG_16!I13=0,"-",DRG_17!I13/DRG_16!I13*100-100)</f>
        <v>-3.2126289681801694</v>
      </c>
      <c r="J13" s="106"/>
      <c r="K13" s="109"/>
      <c r="L13" s="109"/>
      <c r="M13" s="109"/>
    </row>
    <row r="14" spans="1:13" ht="13.5" customHeight="1" x14ac:dyDescent="0.2">
      <c r="A14" s="75">
        <f>+'(skema1-7_2016 - 16pl)'!A14</f>
        <v>3840</v>
      </c>
      <c r="B14" s="7" t="str">
        <f>+'(skema1-7_2016 - 16pl)'!B14</f>
        <v>Nykøbing Sygehus</v>
      </c>
      <c r="C14" s="88">
        <f>IF(DRG_16!C14=0,"-",DRG_17!C14/DRG_16!C14*100-100)</f>
        <v>0.48850278027698835</v>
      </c>
      <c r="D14" s="81">
        <f>IF(DRG_16!D14=0,"-",DRG_17!D14/DRG_16!D14*100-100)</f>
        <v>-1.3892494738528427</v>
      </c>
      <c r="E14" s="81">
        <f>IF(DRG_16!E14=0,"-",DRG_17!E14/DRG_16!E14*100-100)</f>
        <v>9.2779820796408785E-2</v>
      </c>
      <c r="F14" s="81">
        <f>IF(DRG_16!F14=0,"-",DRG_17!F14/DRG_16!F14*100-100)</f>
        <v>9.2655534210137347</v>
      </c>
      <c r="G14" s="81">
        <f>IF(DRG_17!G14=0,"-",DRG_17!G14/DRG_16!G14*100-100)</f>
        <v>5.4576120031707376</v>
      </c>
      <c r="H14" s="29">
        <f>IF(DRG_16!I14=0,"-",DRG_17!I14/DRG_16!I14*100-100)</f>
        <v>0.35536822087094322</v>
      </c>
      <c r="J14" s="106"/>
      <c r="K14" s="109"/>
      <c r="L14" s="109"/>
      <c r="M14" s="109"/>
    </row>
    <row r="15" spans="1:13" ht="13.5" customHeight="1" x14ac:dyDescent="0.2">
      <c r="A15" s="75">
        <f>+'(skema1-7_2016 - 16pl)'!A15</f>
        <v>4202</v>
      </c>
      <c r="B15" s="7" t="str">
        <f>+'(skema1-7_2016 - 16pl)'!B15</f>
        <v>Odense Universitetshospital</v>
      </c>
      <c r="C15" s="88">
        <f>IF(DRG_16!C15=0,"-",DRG_17!C15/DRG_16!C15*100-100)</f>
        <v>2.9611880250857752</v>
      </c>
      <c r="D15" s="81">
        <f>IF(DRG_16!D15=0,"-",DRG_17!D15/DRG_16!D15*100-100)</f>
        <v>6.0442232811818997</v>
      </c>
      <c r="E15" s="81">
        <f>IF(DRG_16!E15=0,"-",DRG_17!E15/DRG_16!E15*100-100)</f>
        <v>4.394493029297152</v>
      </c>
      <c r="F15" s="81">
        <f>IF(DRG_16!F15=0,"-",DRG_17!F15/DRG_16!F15*100-100)</f>
        <v>15.342204993110272</v>
      </c>
      <c r="G15" s="81">
        <f>IF(DRG_17!G15=0,"-",DRG_17!G15/DRG_16!G15*100-100)</f>
        <v>2.7745111115497139</v>
      </c>
      <c r="H15" s="29">
        <f>IF(DRG_16!I15=0,"-",DRG_17!I15/DRG_16!I15*100-100)</f>
        <v>3.3000521839857697</v>
      </c>
      <c r="J15" s="106"/>
      <c r="K15" s="109"/>
      <c r="L15" s="109"/>
      <c r="M15" s="109"/>
    </row>
    <row r="16" spans="1:13" ht="13.5" customHeight="1" x14ac:dyDescent="0.2">
      <c r="A16" s="75">
        <f>+'(skema1-7_2016 - 16pl)'!A16</f>
        <v>5000</v>
      </c>
      <c r="B16" s="7" t="str">
        <f>+'(skema1-7_2016 - 16pl)'!B16</f>
        <v>Sygehus Sønderjylland</v>
      </c>
      <c r="C16" s="88">
        <f>IF(DRG_16!C16=0,"-",DRG_17!C16/DRG_16!C16*100-100)</f>
        <v>2.613682691926428</v>
      </c>
      <c r="D16" s="81">
        <f>IF(DRG_16!D16=0,"-",DRG_17!D16/DRG_16!D16*100-100)</f>
        <v>4.8731308318891848</v>
      </c>
      <c r="E16" s="81">
        <f>IF(DRG_16!E16=0,"-",DRG_17!E16/DRG_16!E16*100-100)</f>
        <v>3.6842792246280567</v>
      </c>
      <c r="F16" s="81">
        <f>IF(DRG_16!F16=0,"-",DRG_17!F16/DRG_16!F16*100-100)</f>
        <v>18.894679432796039</v>
      </c>
      <c r="G16" s="81">
        <f>IF(DRG_17!G16=0,"-",DRG_17!G16/DRG_16!G16*100-100)</f>
        <v>2.5192736021336231</v>
      </c>
      <c r="H16" s="29">
        <f>IF(DRG_16!I16=0,"-",DRG_17!I16/DRG_16!I16*100-100)</f>
        <v>2.8792106221996931</v>
      </c>
      <c r="J16" s="106"/>
      <c r="K16" s="109"/>
      <c r="L16" s="109"/>
      <c r="M16" s="109"/>
    </row>
    <row r="17" spans="1:13" ht="13.5" customHeight="1" x14ac:dyDescent="0.2">
      <c r="A17" s="75">
        <f>+'(skema1-7_2016 - 16pl)'!A17</f>
        <v>5501</v>
      </c>
      <c r="B17" s="7" t="str">
        <f>+'(skema1-7_2016 - 16pl)'!B17</f>
        <v>Sydvestjysk Sygehus</v>
      </c>
      <c r="C17" s="88">
        <f>IF(DRG_16!C17=0,"-",DRG_17!C17/DRG_16!C17*100-100)</f>
        <v>-8.4304771876757201</v>
      </c>
      <c r="D17" s="81">
        <f>IF(DRG_16!D17=0,"-",DRG_17!D17/DRG_16!D17*100-100)</f>
        <v>5.6442203951448278</v>
      </c>
      <c r="E17" s="81">
        <f>IF(DRG_16!E17=0,"-",DRG_17!E17/DRG_16!E17*100-100)</f>
        <v>-1.8291242164370942</v>
      </c>
      <c r="F17" s="81">
        <f>IF(DRG_16!F17=0,"-",DRG_17!F17/DRG_16!F17*100-100)</f>
        <v>-0.33150274588116702</v>
      </c>
      <c r="G17" s="81">
        <f>IF(DRG_17!G17=0,"-",DRG_17!G17/DRG_16!G17*100-100)</f>
        <v>-8.5234280951501376</v>
      </c>
      <c r="H17" s="29">
        <f>IF(DRG_16!I17=0,"-",DRG_17!I17/DRG_16!I17*100-100)</f>
        <v>-1.9741336725627008</v>
      </c>
      <c r="J17" s="106"/>
      <c r="K17" s="109"/>
      <c r="L17" s="109"/>
      <c r="M17" s="109"/>
    </row>
    <row r="18" spans="1:13" ht="13.5" customHeight="1" x14ac:dyDescent="0.2">
      <c r="A18" s="75">
        <f>+'(skema1-7_2016 - 16pl)'!A18</f>
        <v>6007</v>
      </c>
      <c r="B18" s="7" t="str">
        <f>+'(skema1-7_2016 - 16pl)'!B18</f>
        <v>Fredericia og Kolding sygehuse</v>
      </c>
      <c r="C18" s="88">
        <f>IF(DRG_16!C18=0,"-",DRG_17!C18/DRG_16!C18*100-100)</f>
        <v>5.6031921678504517</v>
      </c>
      <c r="D18" s="81">
        <f>IF(DRG_16!D18=0,"-",DRG_17!D18/DRG_16!D18*100-100)</f>
        <v>0.49259299503785314</v>
      </c>
      <c r="E18" s="81">
        <f>IF(DRG_16!E18=0,"-",DRG_17!E18/DRG_16!E18*100-100)</f>
        <v>3.623898989602111</v>
      </c>
      <c r="F18" s="81">
        <f>IF(DRG_16!F18=0,"-",DRG_17!F18/DRG_16!F18*100-100)</f>
        <v>10.27737781520824</v>
      </c>
      <c r="G18" s="81">
        <f>IF(DRG_17!G18=0,"-",DRG_17!G18/DRG_16!G18*100-100)</f>
        <v>24.34791209017726</v>
      </c>
      <c r="H18" s="29">
        <f>IF(DRG_16!I18=0,"-",DRG_17!I18/DRG_16!I18*100-100)</f>
        <v>2.9389109399136117</v>
      </c>
      <c r="J18" s="106"/>
      <c r="K18" s="109"/>
      <c r="L18" s="109"/>
      <c r="M18" s="109"/>
    </row>
    <row r="19" spans="1:13" ht="13.5" customHeight="1" x14ac:dyDescent="0.2">
      <c r="A19" s="75">
        <f>+'(skema1-7_2016 - 16pl)'!A19</f>
        <v>6008</v>
      </c>
      <c r="B19" s="7" t="str">
        <f>+'(skema1-7_2016 - 16pl)'!B19</f>
        <v>Vejle-Give-Middelfart sygehuse</v>
      </c>
      <c r="C19" s="88">
        <f>IF(DRG_16!C19=0,"-",DRG_17!C19/DRG_16!C19*100-100)</f>
        <v>-4.058235104303094</v>
      </c>
      <c r="D19" s="81">
        <f>IF(DRG_16!D19=0,"-",DRG_17!D19/DRG_16!D19*100-100)</f>
        <v>9.5861540947906434</v>
      </c>
      <c r="E19" s="81">
        <f>IF(DRG_16!E19=0,"-",DRG_17!E19/DRG_16!E19*100-100)</f>
        <v>4.6936656717386711</v>
      </c>
      <c r="F19" s="81">
        <f>IF(DRG_16!F19=0,"-",DRG_17!F19/DRG_16!F19*100-100)</f>
        <v>14.665921203063562</v>
      </c>
      <c r="G19" s="81">
        <f>IF(DRG_17!G19=0,"-",DRG_17!G19/DRG_16!G19*100-100)</f>
        <v>-4.7308929989532231</v>
      </c>
      <c r="H19" s="29">
        <f>IF(DRG_16!I19=0,"-",DRG_17!I19/DRG_16!I19*100-100)</f>
        <v>3.0300064446156227</v>
      </c>
      <c r="J19" s="106"/>
      <c r="K19" s="109"/>
      <c r="L19" s="109"/>
      <c r="M19" s="109"/>
    </row>
    <row r="20" spans="1:13" ht="13.5" customHeight="1" x14ac:dyDescent="0.2">
      <c r="A20" s="75">
        <f>+'(skema1-7_2016 - 16pl)'!A20</f>
        <v>6013</v>
      </c>
      <c r="B20" s="7" t="str">
        <f>+'(skema1-7_2016 - 16pl)'!B20</f>
        <v>De Vestdanske Friklinikker, Give</v>
      </c>
      <c r="C20" s="88">
        <f>IF(DRG_16!C20=0,"-",DRG_17!C20/DRG_16!C20*100-100)</f>
        <v>-2.5720804812279567</v>
      </c>
      <c r="D20" s="81">
        <f>IF(DRG_16!D20=0,"-",DRG_17!D20/DRG_16!D20*100-100)</f>
        <v>-5.994328283134891</v>
      </c>
      <c r="E20" s="81">
        <f>IF(DRG_16!E20=0,"-",DRG_17!E20/DRG_16!E20*100-100)</f>
        <v>-5.7302462565325527</v>
      </c>
      <c r="F20" s="81">
        <f>IF(DRG_16!F20=0,"-",DRG_17!F20/DRG_16!F20*100-100)</f>
        <v>130.93922651933701</v>
      </c>
      <c r="G20" s="81">
        <f>IF(DRG_17!G20=0,"-",DRG_17!G20/DRG_16!G20*100-100)</f>
        <v>-2.572080481224944</v>
      </c>
      <c r="H20" s="29">
        <f>IF(DRG_16!I20=0,"-",DRG_17!I20/DRG_16!I20*100-100)</f>
        <v>-5.9295801722946635</v>
      </c>
      <c r="J20" s="106"/>
      <c r="K20" s="109"/>
      <c r="L20" s="109"/>
      <c r="M20" s="109"/>
    </row>
    <row r="21" spans="1:13" ht="13.5" customHeight="1" x14ac:dyDescent="0.2">
      <c r="A21" s="75">
        <f>+'(skema1-7_2016 - 16pl)'!A21</f>
        <v>6006</v>
      </c>
      <c r="B21" s="7" t="str">
        <f>+'(skema1-7_2016 - 16pl)'!B21</f>
        <v>Hospitalenheden Horsens</v>
      </c>
      <c r="C21" s="88">
        <f>IF(DRG_16!C21=0,"-",DRG_17!C21/DRG_16!C21*100-100)</f>
        <v>5.4176298147558697</v>
      </c>
      <c r="D21" s="81">
        <f>IF(DRG_16!D21=0,"-",DRG_17!D21/DRG_16!D21*100-100)</f>
        <v>6.3678792637180521</v>
      </c>
      <c r="E21" s="81">
        <f>IF(DRG_16!E21=0,"-",DRG_17!E21/DRG_16!E21*100-100)</f>
        <v>5.7875171166154047</v>
      </c>
      <c r="F21" s="81">
        <f>IF(DRG_16!F21=0,"-",DRG_17!F21/DRG_16!F21*100-100)</f>
        <v>-14.9447316812266</v>
      </c>
      <c r="G21" s="81">
        <f>IF(DRG_17!G21=0,"-",DRG_17!G21/DRG_16!G21*100-100)</f>
        <v>5.6174497315071221</v>
      </c>
      <c r="H21" s="29">
        <f>IF(DRG_16!I21=0,"-",DRG_17!I21/DRG_16!I21*100-100)</f>
        <v>6.4480966518635938</v>
      </c>
      <c r="J21" s="106"/>
      <c r="K21" s="109"/>
      <c r="L21" s="109"/>
      <c r="M21" s="109"/>
    </row>
    <row r="22" spans="1:13" ht="13.5" customHeight="1" x14ac:dyDescent="0.2">
      <c r="A22" s="75">
        <f>+'(skema1-7_2016 - 16pl)'!A22</f>
        <v>6650</v>
      </c>
      <c r="B22" s="7" t="str">
        <f>+'(skema1-7_2016 - 16pl)'!B22</f>
        <v>Hospitalsenheden Vest</v>
      </c>
      <c r="C22" s="88">
        <f>IF(DRG_16!C22=0,"-",DRG_17!C22/DRG_16!C22*100-100)</f>
        <v>-0.90650772960395898</v>
      </c>
      <c r="D22" s="81">
        <f>IF(DRG_16!D22=0,"-",DRG_17!D22/DRG_16!D22*100-100)</f>
        <v>1.8781616191017889</v>
      </c>
      <c r="E22" s="81">
        <f>IF(DRG_16!E22=0,"-",DRG_17!E22/DRG_16!E22*100-100)</f>
        <v>0.38359581334204051</v>
      </c>
      <c r="F22" s="81">
        <f>IF(DRG_16!F22=0,"-",DRG_17!F22/DRG_16!F22*100-100)</f>
        <v>8.8398993697642396</v>
      </c>
      <c r="G22" s="81">
        <f>IF(DRG_17!G22=0,"-",DRG_17!G22/DRG_16!G22*100-100)</f>
        <v>-0.88273098295825037</v>
      </c>
      <c r="H22" s="29">
        <f>IF(DRG_16!I22=0,"-",DRG_17!I22/DRG_16!I22*100-100)</f>
        <v>0.64893669259380715</v>
      </c>
      <c r="J22" s="106"/>
      <c r="K22" s="109"/>
      <c r="L22" s="109"/>
      <c r="M22" s="109"/>
    </row>
    <row r="23" spans="1:13" ht="13.5" customHeight="1" x14ac:dyDescent="0.2">
      <c r="A23" s="75">
        <f>+'(skema1-7_2016 - 16pl)'!A23</f>
        <v>6620</v>
      </c>
      <c r="B23" s="7" t="str">
        <f>+'(skema1-7_2016 - 16pl)'!B23</f>
        <v>Aarhus Universitetshospital</v>
      </c>
      <c r="C23" s="88">
        <f>IF(DRG_16!C23=0,"-",DRG_17!C23/DRG_16!C23*100-100)</f>
        <v>0.84713884906919645</v>
      </c>
      <c r="D23" s="81">
        <f>IF(DRG_16!D23=0,"-",DRG_17!D23/DRG_16!D23*100-100)</f>
        <v>4.8230341028461652</v>
      </c>
      <c r="E23" s="81">
        <f>IF(DRG_16!E23=0,"-",DRG_17!E23/DRG_16!E23*100-100)</f>
        <v>2.544607549937723</v>
      </c>
      <c r="F23" s="81">
        <f>IF(DRG_16!F23=0,"-",DRG_17!F23/DRG_16!F23*100-100)</f>
        <v>10.536322607242823</v>
      </c>
      <c r="G23" s="81">
        <f>IF(DRG_17!G23=0,"-",DRG_17!G23/DRG_16!G23*100-100)</f>
        <v>0.77232110222709593</v>
      </c>
      <c r="H23" s="29">
        <f>IF(DRG_16!I23=0,"-",DRG_17!I23/DRG_16!I23*100-100)</f>
        <v>2.5258311495642403</v>
      </c>
      <c r="J23" s="106"/>
      <c r="K23" s="109"/>
      <c r="L23" s="109"/>
      <c r="M23" s="109"/>
    </row>
    <row r="24" spans="1:13" ht="13.5" customHeight="1" x14ac:dyDescent="0.2">
      <c r="A24" s="75">
        <f>+'(skema1-7_2016 - 16pl)'!A24</f>
        <v>7005</v>
      </c>
      <c r="B24" s="7" t="str">
        <f>+'(skema1-7_2016 - 16pl)'!B24</f>
        <v>Regionshospitalet Randers</v>
      </c>
      <c r="C24" s="88">
        <f>IF(DRG_16!C24=0,"-",DRG_17!C24/DRG_16!C24*100-100)</f>
        <v>2.4878070662941667</v>
      </c>
      <c r="D24" s="81">
        <f>IF(DRG_16!D24=0,"-",DRG_17!D24/DRG_16!D24*100-100)</f>
        <v>1.0871522588669933</v>
      </c>
      <c r="E24" s="81">
        <f>IF(DRG_16!E24=0,"-",DRG_17!E24/DRG_16!E24*100-100)</f>
        <v>1.925260724040001</v>
      </c>
      <c r="F24" s="81">
        <f>IF(DRG_16!F24=0,"-",DRG_17!F24/DRG_16!F24*100-100)</f>
        <v>-11.767609109497286</v>
      </c>
      <c r="G24" s="81">
        <f>IF(DRG_17!G24=0,"-",DRG_17!G24/DRG_16!G24*100-100)</f>
        <v>2.1918037866985145</v>
      </c>
      <c r="H24" s="29">
        <f>IF(DRG_16!I24=0,"-",DRG_17!I24/DRG_16!I24*100-100)</f>
        <v>1.4953605289403953</v>
      </c>
      <c r="J24" s="106"/>
      <c r="K24" s="109"/>
      <c r="L24" s="109"/>
      <c r="M24" s="109"/>
    </row>
    <row r="25" spans="1:13" ht="13.5" customHeight="1" x14ac:dyDescent="0.2">
      <c r="A25" s="75">
        <f>+'(skema1-7_2016 - 16pl)'!A25</f>
        <v>6630</v>
      </c>
      <c r="B25" s="7" t="str">
        <f>+'(skema1-7_2016 - 16pl)'!B25</f>
        <v>Hospitalsenhed Midt</v>
      </c>
      <c r="C25" s="88">
        <f>IF(DRG_16!C25=0,"-",DRG_17!C25/DRG_16!C25*100-100)</f>
        <v>0.48316387374032388</v>
      </c>
      <c r="D25" s="81">
        <f>IF(DRG_16!D25=0,"-",DRG_17!D25/DRG_16!D25*100-100)</f>
        <v>6.1658188234969771</v>
      </c>
      <c r="E25" s="81">
        <f>IF(DRG_16!E25=0,"-",DRG_17!E25/DRG_16!E25*100-100)</f>
        <v>2.6547713482782456</v>
      </c>
      <c r="F25" s="81">
        <f>IF(DRG_16!F25=0,"-",DRG_17!F25/DRG_16!F25*100-100)</f>
        <v>30.797154058370836</v>
      </c>
      <c r="G25" s="81">
        <f>IF(DRG_17!G25=0,"-",DRG_17!G25/DRG_16!G25*100-100)</f>
        <v>0.67140831410637247</v>
      </c>
      <c r="H25" s="29">
        <f>IF(DRG_16!I25=0,"-",DRG_17!I25/DRG_16!I25*100-100)</f>
        <v>2.9516484781820793</v>
      </c>
      <c r="J25" s="106"/>
      <c r="K25" s="109"/>
      <c r="L25" s="109"/>
      <c r="M25" s="109"/>
    </row>
    <row r="26" spans="1:13" ht="13.5" customHeight="1" x14ac:dyDescent="0.2">
      <c r="A26" s="75">
        <f>+'(skema1-7_2016 - 16pl)'!A26</f>
        <v>8001</v>
      </c>
      <c r="B26" s="7" t="str">
        <f>+'(skema1-7_2016 - 16pl)'!B26</f>
        <v>Aalborg Universitetshospital</v>
      </c>
      <c r="C26" s="88">
        <f>IF(DRG_16!C26=0,"-",DRG_17!C26/DRG_16!C26*100-100)</f>
        <v>1.1461818908255594</v>
      </c>
      <c r="D26" s="81">
        <f>IF(DRG_16!D26=0,"-",DRG_17!D26/DRG_16!D26*100-100)</f>
        <v>6.412165170850443</v>
      </c>
      <c r="E26" s="81">
        <f>IF(DRG_16!E26=0,"-",DRG_17!E26/DRG_16!E26*100-100)</f>
        <v>3.5722478068058905</v>
      </c>
      <c r="F26" s="81">
        <f>IF(DRG_16!F26=0,"-",DRG_17!F26/DRG_16!F26*100-100)</f>
        <v>14.95560251802597</v>
      </c>
      <c r="G26" s="81">
        <f>IF(DRG_17!G26=0,"-",DRG_17!G26/DRG_16!G26*100-100)</f>
        <v>1.0026288802039005</v>
      </c>
      <c r="H26" s="29">
        <f>IF(DRG_16!I26=0,"-",DRG_17!I26/DRG_16!I26*100-100)</f>
        <v>2.2990652324554475</v>
      </c>
      <c r="J26" s="106"/>
      <c r="K26" s="109"/>
      <c r="L26" s="109"/>
      <c r="M26" s="109"/>
    </row>
    <row r="27" spans="1:13" ht="13.5" customHeight="1" x14ac:dyDescent="0.2">
      <c r="A27" s="75">
        <f>+'(skema1-7_2016 - 16pl)'!A27</f>
        <v>8003</v>
      </c>
      <c r="B27" s="7" t="str">
        <f>+'(skema1-7_2016 - 16pl)'!B27</f>
        <v>Regionshospitalet Nordjylland</v>
      </c>
      <c r="C27" s="88">
        <f>IF(DRG_16!C27=0,"-",DRG_17!C27/DRG_16!C27*100-100)</f>
        <v>-5.7520063490520954</v>
      </c>
      <c r="D27" s="81">
        <f>IF(DRG_16!D27=0,"-",DRG_17!D27/DRG_16!D27*100-100)</f>
        <v>9.7053716995913533</v>
      </c>
      <c r="E27" s="81">
        <f>IF(DRG_16!E27=0,"-",DRG_17!E27/DRG_16!E27*100-100)</f>
        <v>-0.11687803773546079</v>
      </c>
      <c r="F27" s="81">
        <f>IF(DRG_16!F27=0,"-",DRG_17!F27/DRG_16!F27*100-100)</f>
        <v>11.973235675915276</v>
      </c>
      <c r="G27" s="81">
        <f>IF(DRG_17!G27=0,"-",DRG_17!G27/DRG_16!G27*100-100)</f>
        <v>26.460535552737355</v>
      </c>
      <c r="H27" s="29">
        <f>IF(DRG_16!I27=0,"-",DRG_17!I27/DRG_16!I27*100-100)</f>
        <v>8.5307457855378743E-2</v>
      </c>
      <c r="J27" s="106"/>
      <c r="K27" s="109"/>
      <c r="L27" s="109"/>
      <c r="M27" s="109"/>
    </row>
    <row r="28" spans="1:13" ht="13.5" customHeight="1" x14ac:dyDescent="0.2">
      <c r="A28" s="13"/>
      <c r="B28" s="13" t="s">
        <v>14</v>
      </c>
      <c r="C28" s="83">
        <f>IF(DRG_16!C28=0,"-",DRG_17!C28/DRG_16!C28*100-100)</f>
        <v>-0.95071698132416316</v>
      </c>
      <c r="D28" s="83">
        <f>IF(DRG_16!D28=0,"-",DRG_17!D28/DRG_16!D28*100-100)</f>
        <v>5.8665329155408443</v>
      </c>
      <c r="E28" s="83">
        <f>IF(DRG_16!E28=0,"-",DRG_17!E28/DRG_16!E28*100-100)</f>
        <v>1.8918344467749364</v>
      </c>
      <c r="F28" s="83">
        <f>IF(DRG_16!F28=0,"-",DRG_17!F28/DRG_16!F28*100-100)</f>
        <v>18.56769863837124</v>
      </c>
      <c r="G28" s="83"/>
      <c r="H28" s="14">
        <f>IF(DRG_16!I28=0,"-",DRG_17!I28/DRG_16!I28*100-100)</f>
        <v>1.0938667740634855</v>
      </c>
      <c r="I28" s="107"/>
      <c r="J28" s="107"/>
      <c r="K28" s="107"/>
    </row>
    <row r="29" spans="1:13" ht="13.5" customHeight="1" x14ac:dyDescent="0.2">
      <c r="A29" s="37"/>
      <c r="B29" s="15"/>
      <c r="C29" s="16"/>
      <c r="D29" s="16"/>
      <c r="E29" s="16"/>
      <c r="F29" s="16"/>
      <c r="G29" s="16"/>
      <c r="H29" s="16"/>
      <c r="I29" s="107"/>
      <c r="J29" s="107"/>
      <c r="K29" s="107"/>
    </row>
    <row r="30" spans="1:13" ht="13.5" customHeight="1" x14ac:dyDescent="0.2">
      <c r="A30" s="37"/>
      <c r="B30" s="17" t="s">
        <v>28</v>
      </c>
      <c r="C30" s="18">
        <f>IF(DRG_16!C30=0,"-",DRG_17!C30/DRG_16!C30*100-100)</f>
        <v>-2.6591021790672471</v>
      </c>
      <c r="D30" s="18">
        <f>IF(DRG_16!D30=0,"-",DRG_17!D30/DRG_16!D30*100-100)</f>
        <v>8.0501505139838372</v>
      </c>
      <c r="E30" s="18">
        <f>IF(DRG_16!E30=0,"-",DRG_17!E30/DRG_16!E30*100-100)</f>
        <v>1.2970034039863094</v>
      </c>
      <c r="F30" s="18">
        <f>IF(DRG_16!F30=0,"-",DRG_17!F30/DRG_16!F30*100-100)</f>
        <v>32.899475517045005</v>
      </c>
      <c r="G30" s="18">
        <f>IF(DRG_16!G30=0,"-",DRG_17!G30/DRG_16!G30*100-100)</f>
        <v>-11.388861882510753</v>
      </c>
      <c r="H30" s="6">
        <f>IF(DRG_16!I30=0,"-",DRG_17!I30/DRG_16!I30*100-100)</f>
        <v>8.0592518348737485E-2</v>
      </c>
      <c r="I30" s="107"/>
      <c r="J30" s="47"/>
      <c r="K30" s="107"/>
    </row>
    <row r="31" spans="1:13" ht="13.5" customHeight="1" x14ac:dyDescent="0.2">
      <c r="A31" s="37"/>
      <c r="B31" s="19" t="s">
        <v>29</v>
      </c>
      <c r="C31" s="5">
        <f>IF(DRG_16!C31=0,"-",DRG_17!C31/DRG_16!C31*100-100)</f>
        <v>-2.3748376769840434</v>
      </c>
      <c r="D31" s="5">
        <f>IF(DRG_16!D31=0,"-",DRG_17!D31/DRG_16!D31*100-100)</f>
        <v>2.547015089205118</v>
      </c>
      <c r="E31" s="5">
        <f>IF(DRG_16!E31=0,"-",DRG_17!E31/DRG_16!E31*100-100)</f>
        <v>-0.36395471718384442</v>
      </c>
      <c r="F31" s="5">
        <f>IF(DRG_16!F31=0,"-",DRG_17!F31/DRG_16!F31*100-100)</f>
        <v>12.579287498642344</v>
      </c>
      <c r="G31" s="5">
        <f>IF(DRG_16!G31=0,"-",DRG_17!G31/DRG_16!G31*100-100)</f>
        <v>12.35943031332944</v>
      </c>
      <c r="H31" s="8">
        <f>IF(DRG_16!I31=0,"-",DRG_17!I31/DRG_16!I31*100-100)</f>
        <v>-1.1874749783615925</v>
      </c>
      <c r="I31" s="107"/>
      <c r="J31" s="47"/>
      <c r="K31" s="107"/>
    </row>
    <row r="32" spans="1:13" ht="13.5" customHeight="1" x14ac:dyDescent="0.2">
      <c r="A32" s="37"/>
      <c r="B32" s="19" t="s">
        <v>30</v>
      </c>
      <c r="C32" s="5">
        <f>IF(DRG_16!C32=0,"-",DRG_17!C32/DRG_16!C32*100-100)</f>
        <v>0.97399218076293437</v>
      </c>
      <c r="D32" s="5">
        <f>IF(DRG_16!D32=0,"-",DRG_17!D32/DRG_16!D32*100-100)</f>
        <v>5.8029367946936645</v>
      </c>
      <c r="E32" s="5">
        <f>IF(DRG_16!E32=0,"-",DRG_17!E32/DRG_16!E32*100-100)</f>
        <v>3.3217651334022946</v>
      </c>
      <c r="F32" s="5">
        <f>IF(DRG_16!F32=0,"-",DRG_17!F32/DRG_16!F32*100-100)</f>
        <v>13.937964444639306</v>
      </c>
      <c r="G32" s="5">
        <f>IF(DRG_16!G32=0,"-",DRG_17!G32/DRG_16!G32*100-100)</f>
        <v>7.2439701962384646</v>
      </c>
      <c r="H32" s="8">
        <f>IF(DRG_16!I32=0,"-",DRG_17!I32/DRG_16!I32*100-100)</f>
        <v>2.3372186779545103</v>
      </c>
      <c r="I32" s="107"/>
      <c r="J32" s="47"/>
      <c r="K32" s="107"/>
    </row>
    <row r="33" spans="1:11" ht="13.5" customHeight="1" x14ac:dyDescent="0.2">
      <c r="A33" s="37"/>
      <c r="B33" s="19" t="s">
        <v>31</v>
      </c>
      <c r="C33" s="5">
        <f>IF(DRG_16!C33=0,"-",DRG_17!C33/DRG_16!C33*100-100)</f>
        <v>1.0506745215519686</v>
      </c>
      <c r="D33" s="5">
        <f>IF(DRG_16!D33=0,"-",DRG_17!D33/DRG_16!D33*100-100)</f>
        <v>4.2808644996415381</v>
      </c>
      <c r="E33" s="5">
        <f>IF(DRG_16!E33=0,"-",DRG_17!E33/DRG_16!E33*100-100)</f>
        <v>2.4054837209057212</v>
      </c>
      <c r="F33" s="5">
        <f>IF(DRG_16!F33=0,"-",DRG_17!F33/DRG_16!F33*100-100)</f>
        <v>10.439655071181704</v>
      </c>
      <c r="G33" s="5">
        <f>IF(DRG_16!G33=0,"-",DRG_17!G33/DRG_16!G33*100-100)</f>
        <v>1.0419600763098344</v>
      </c>
      <c r="H33" s="8">
        <f>IF(DRG_16!I33=0,"-",DRG_17!I33/DRG_16!I33*100-100)</f>
        <v>2.5299140258131985</v>
      </c>
      <c r="I33" s="107"/>
      <c r="J33" s="47"/>
      <c r="K33" s="107"/>
    </row>
    <row r="34" spans="1:11" ht="13.5" customHeight="1" x14ac:dyDescent="0.2">
      <c r="A34" s="38"/>
      <c r="B34" s="20" t="s">
        <v>32</v>
      </c>
      <c r="C34" s="10">
        <f>IF(DRG_16!C34=0,"-",DRG_17!C34/DRG_16!C34*100-100)</f>
        <v>-0.8636168445690231</v>
      </c>
      <c r="D34" s="10">
        <f>IF(DRG_16!D34=0,"-",DRG_17!D34/DRG_16!D34*100-100)</f>
        <v>7.1247120482010473</v>
      </c>
      <c r="E34" s="10">
        <f>IF(DRG_16!E34=0,"-",DRG_17!E34/DRG_16!E34*100-100)</f>
        <v>2.6179761483637378</v>
      </c>
      <c r="F34" s="10">
        <f>IF(DRG_16!F34=0,"-",DRG_17!F34/DRG_16!F34*100-100)</f>
        <v>14.432774158694102</v>
      </c>
      <c r="G34" s="10">
        <f>IF(DRG_16!G34=0,"-",DRG_17!G34/DRG_16!G34*100-100)</f>
        <v>14.319614674946621</v>
      </c>
      <c r="H34" s="21">
        <f>IF(DRG_16!I34=0,"-",DRG_17!I34/DRG_16!I34*100-100)</f>
        <v>1.7155129667788032</v>
      </c>
      <c r="I34" s="107"/>
      <c r="J34" s="47"/>
      <c r="K34" s="107"/>
    </row>
    <row r="35" spans="1:11" ht="13.5" customHeight="1" x14ac:dyDescent="0.2">
      <c r="A35" s="38"/>
      <c r="B35" s="13" t="s">
        <v>14</v>
      </c>
      <c r="C35" s="23">
        <f>IF(DRG_16!C35=0,"-",DRG_17!C35/DRG_16!C35*100-100)</f>
        <v>-0.95071698132416316</v>
      </c>
      <c r="D35" s="22">
        <f>IF(DRG_16!D35=0,"-",DRG_17!D35/DRG_16!D35*100-100)</f>
        <v>5.8665329155408443</v>
      </c>
      <c r="E35" s="22">
        <f>IF(DRG_16!E35=0,"-",DRG_17!E35/DRG_16!E35*100-100)</f>
        <v>1.8918344467749364</v>
      </c>
      <c r="F35" s="22">
        <f>IF(DRG_16!F35=0,"-",DRG_17!F35/DRG_16!F35*100-100)</f>
        <v>18.56769863837124</v>
      </c>
      <c r="G35" s="87">
        <f>IF(DRG_16!G35=0,"-",DRG_17!G35/DRG_16!G35*100-100)</f>
        <v>-100</v>
      </c>
      <c r="H35" s="23">
        <f>IF(DRG_16!I35=0,"-",DRG_17!I35/DRG_16!I35*100-100)</f>
        <v>1.093866774063514</v>
      </c>
      <c r="I35" s="107"/>
      <c r="J35" s="107"/>
      <c r="K35" s="107"/>
    </row>
    <row r="36" spans="1:11" ht="13.5" customHeight="1" x14ac:dyDescent="0.2">
      <c r="I36" s="107"/>
      <c r="J36" s="107"/>
      <c r="K36" s="107"/>
    </row>
    <row r="37" spans="1:11" ht="13.5" customHeight="1" x14ac:dyDescent="0.2">
      <c r="I37" s="107"/>
      <c r="J37" s="107"/>
      <c r="K37" s="107"/>
    </row>
    <row r="38" spans="1:11" ht="13.5" customHeight="1" x14ac:dyDescent="0.2"/>
    <row r="39" spans="1:11" ht="13.5" customHeight="1" x14ac:dyDescent="0.2"/>
    <row r="40" spans="1:11" ht="13.5" customHeight="1" x14ac:dyDescent="0.2"/>
    <row r="41" spans="1:11" ht="13.5" customHeight="1" x14ac:dyDescent="0.2"/>
    <row r="42" spans="1:11" ht="13.5" customHeight="1" x14ac:dyDescent="0.2"/>
    <row r="43" spans="1:11" ht="13.5" customHeight="1" x14ac:dyDescent="0.2"/>
  </sheetData>
  <pageMargins left="0.51181102362204722" right="0.43307086614173229" top="0.51181102362204722" bottom="0.19685039370078741" header="0.23622047244094491" footer="0.23622047244094491"/>
  <pageSetup paperSize="9" scale="82" orientation="landscape" r:id="rId1"/>
  <headerFooter alignWithMargins="0">
    <oddHeader>&amp;CSide &amp;P /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zoomScaleNormal="100" workbookViewId="0"/>
  </sheetViews>
  <sheetFormatPr defaultColWidth="8.85546875" defaultRowHeight="12" x14ac:dyDescent="0.2"/>
  <cols>
    <col min="1" max="1" width="8.5703125" style="139" customWidth="1"/>
    <col min="2" max="2" width="39.28515625" style="104" customWidth="1"/>
    <col min="3" max="8" width="10" style="104" customWidth="1"/>
    <col min="9" max="9" width="11.42578125" style="126" customWidth="1"/>
    <col min="10" max="11" width="9.42578125" style="104" customWidth="1"/>
    <col min="12" max="12" width="8.85546875" style="104"/>
    <col min="13" max="13" width="8.85546875" style="126"/>
    <col min="14" max="14" width="10.140625" style="104" bestFit="1" customWidth="1"/>
    <col min="15" max="15" width="8.85546875" style="104"/>
    <col min="16" max="17" width="8.85546875" style="215"/>
    <col min="18" max="16384" width="8.85546875" style="104"/>
  </cols>
  <sheetData>
    <row r="1" spans="1:14" ht="15.75" x14ac:dyDescent="0.25">
      <c r="A1" s="72" t="str">
        <f>'Skema1-7_2016'!A1</f>
        <v>Endelig version 13. februar 2019</v>
      </c>
    </row>
    <row r="2" spans="1:14" ht="13.5" customHeight="1" x14ac:dyDescent="0.2">
      <c r="A2" s="110" t="s">
        <v>186</v>
      </c>
    </row>
    <row r="3" spans="1:14" ht="13.5" customHeight="1" x14ac:dyDescent="0.2">
      <c r="A3" s="90" t="s">
        <v>41</v>
      </c>
    </row>
    <row r="4" spans="1:14" ht="33.75" customHeight="1" x14ac:dyDescent="0.2">
      <c r="A4" s="111"/>
      <c r="B4" s="112"/>
      <c r="C4" s="227" t="s">
        <v>17</v>
      </c>
      <c r="D4" s="228"/>
      <c r="E4" s="227" t="s">
        <v>42</v>
      </c>
      <c r="F4" s="228"/>
      <c r="G4" s="226" t="s">
        <v>182</v>
      </c>
      <c r="H4" s="226"/>
      <c r="I4" s="226"/>
      <c r="J4" s="113" t="s">
        <v>20</v>
      </c>
      <c r="K4" s="216"/>
      <c r="M4" s="213"/>
      <c r="N4" s="214"/>
    </row>
    <row r="5" spans="1:14" ht="24" customHeight="1" x14ac:dyDescent="0.2">
      <c r="A5" s="114" t="s">
        <v>6</v>
      </c>
      <c r="B5" s="115" t="s">
        <v>0</v>
      </c>
      <c r="C5" s="143">
        <v>2016</v>
      </c>
      <c r="D5" s="142">
        <v>2017</v>
      </c>
      <c r="E5" s="146">
        <v>2016</v>
      </c>
      <c r="F5" s="142">
        <v>2017</v>
      </c>
      <c r="G5" s="117" t="s">
        <v>27</v>
      </c>
      <c r="H5" s="118" t="s">
        <v>18</v>
      </c>
      <c r="I5" s="189" t="s">
        <v>19</v>
      </c>
      <c r="J5" s="119">
        <v>2017</v>
      </c>
      <c r="K5" s="217"/>
    </row>
    <row r="6" spans="1:14" ht="13.5" customHeight="1" x14ac:dyDescent="0.2">
      <c r="A6" s="4">
        <f>+'(skema1-7_2016 - 16pl)'!A5</f>
        <v>1301</v>
      </c>
      <c r="B6" s="4" t="str">
        <f>+'(skema1-7_2016 - 16pl)'!B5</f>
        <v>Rigshospitalet</v>
      </c>
      <c r="C6" s="120">
        <f>DRG_16!I5/1000</f>
        <v>7589.8262009233767</v>
      </c>
      <c r="D6" s="144">
        <f>DRG_17!I5/1000</f>
        <v>7499.1052401166808</v>
      </c>
      <c r="E6" s="121">
        <f>DTD_16!G5/1000</f>
        <v>7460.4224434995003</v>
      </c>
      <c r="F6" s="147">
        <f>(DTD_17!G5/1000)</f>
        <v>7437.7774472357651</v>
      </c>
      <c r="G6" s="122">
        <f>(D6/C6-1)*100</f>
        <v>-1.1952969462681318</v>
      </c>
      <c r="H6" s="123">
        <f>(F6/E6-1)*100</f>
        <v>-0.30353504021031208</v>
      </c>
      <c r="I6" s="124">
        <f>((D6/C6)/(F6/E6)-1)*100</f>
        <v>-0.89447695704907293</v>
      </c>
      <c r="J6" s="220">
        <f t="shared" ref="J6:J29" si="0">(D6/F6)/($D$29/$F$29)*100</f>
        <v>94.51489437556414</v>
      </c>
      <c r="K6" s="218"/>
      <c r="L6" s="129"/>
      <c r="N6" s="126"/>
    </row>
    <row r="7" spans="1:14" ht="13.5" customHeight="1" x14ac:dyDescent="0.2">
      <c r="A7" s="7">
        <f>+'(skema1-7_2016 - 16pl)'!A6</f>
        <v>1309</v>
      </c>
      <c r="B7" s="7" t="str">
        <f>+'(skema1-7_2016 - 16pl)'!B6</f>
        <v>Bispebjerg og Frederiksberg Hospital</v>
      </c>
      <c r="C7" s="120">
        <f>DRG_16!I6/1000</f>
        <v>2378.1175259941569</v>
      </c>
      <c r="D7" s="144">
        <f>DRG_17!I6/1000</f>
        <v>2284.9477055224002</v>
      </c>
      <c r="E7" s="127">
        <f>DTD_16!G6/1000</f>
        <v>2278.5357081466145</v>
      </c>
      <c r="F7" s="144">
        <f>DTD_17!G6/1000</f>
        <v>2204.5566237714579</v>
      </c>
      <c r="G7" s="128">
        <f t="shared" ref="G7:G28" si="1">(D7/C7-1)*100</f>
        <v>-3.9177971422084235</v>
      </c>
      <c r="H7" s="129">
        <f t="shared" ref="H7:H28" si="2">(F7/E7-1)*100</f>
        <v>-3.2467818744579602</v>
      </c>
      <c r="I7" s="130">
        <f t="shared" ref="I7:I28" si="3">((D7/C7)/(F7/E7)-1)*100</f>
        <v>-0.69353276381958207</v>
      </c>
      <c r="J7" s="220">
        <f t="shared" si="0"/>
        <v>97.160332225356058</v>
      </c>
      <c r="K7" s="218"/>
      <c r="L7" s="129"/>
      <c r="N7" s="126"/>
    </row>
    <row r="8" spans="1:14" ht="13.5" customHeight="1" x14ac:dyDescent="0.2">
      <c r="A8" s="7">
        <f>+'(skema1-7_2016 - 16pl)'!A7</f>
        <v>1330</v>
      </c>
      <c r="B8" s="7" t="str">
        <f>+'(skema1-7_2016 - 16pl)'!B7</f>
        <v>Amager og Hvidovre Hospital</v>
      </c>
      <c r="C8" s="120">
        <f>DRG_16!I7/1000</f>
        <v>3103.7279776631799</v>
      </c>
      <c r="D8" s="144">
        <f>DRG_17!I7/1000</f>
        <v>2975.116734563554</v>
      </c>
      <c r="E8" s="127">
        <f>DTD_16!G7/1000</f>
        <v>2857.8699312353001</v>
      </c>
      <c r="F8" s="144">
        <f>DTD_17!G7/1000</f>
        <v>2817.1424489615633</v>
      </c>
      <c r="G8" s="128">
        <f t="shared" si="1"/>
        <v>-4.1437665937611667</v>
      </c>
      <c r="H8" s="129">
        <f t="shared" si="2"/>
        <v>-1.425099226126525</v>
      </c>
      <c r="I8" s="130">
        <f t="shared" si="3"/>
        <v>-2.7579711937739115</v>
      </c>
      <c r="J8" s="220">
        <f t="shared" si="0"/>
        <v>98.998630620997062</v>
      </c>
      <c r="K8" s="218"/>
      <c r="L8" s="129"/>
      <c r="N8" s="126"/>
    </row>
    <row r="9" spans="1:14" ht="13.5" customHeight="1" x14ac:dyDescent="0.2">
      <c r="A9" s="7">
        <f>+'(skema1-7_2016 - 16pl)'!A8</f>
        <v>1516</v>
      </c>
      <c r="B9" s="7" t="str">
        <f>+'(skema1-7_2016 - 16pl)'!B8</f>
        <v>Herlev og Gentofte Hospital</v>
      </c>
      <c r="C9" s="120">
        <f>DRG_16!I8/1000</f>
        <v>4659.2950814615451</v>
      </c>
      <c r="D9" s="144">
        <f>DRG_17!I8/1000</f>
        <v>5071.5009451324659</v>
      </c>
      <c r="E9" s="127">
        <f>DTD_16!G8/1000</f>
        <v>4574.1394046990981</v>
      </c>
      <c r="F9" s="144">
        <f>DTD_17!G8/1000</f>
        <v>4502.733120102369</v>
      </c>
      <c r="G9" s="128">
        <f t="shared" si="1"/>
        <v>8.8469576720094487</v>
      </c>
      <c r="H9" s="129">
        <f t="shared" si="2"/>
        <v>-1.5610867592573241</v>
      </c>
      <c r="I9" s="130">
        <f t="shared" si="3"/>
        <v>10.57309969057949</v>
      </c>
      <c r="J9" s="220">
        <f t="shared" si="0"/>
        <v>105.58307060539147</v>
      </c>
      <c r="K9" s="218"/>
      <c r="L9" s="126"/>
      <c r="N9" s="126"/>
    </row>
    <row r="10" spans="1:14" ht="13.5" customHeight="1" x14ac:dyDescent="0.2">
      <c r="A10" s="7">
        <f>+'(skema1-7_2016 - 16pl)'!A9</f>
        <v>2000</v>
      </c>
      <c r="B10" s="7" t="str">
        <f>+'(skema1-7_2016 - 16pl)'!B9</f>
        <v>Nordsjællands Hospital</v>
      </c>
      <c r="C10" s="120">
        <f>DRG_16!I9/1000</f>
        <v>2633.2040914883828</v>
      </c>
      <c r="D10" s="144">
        <f>DRG_17!I9/1000</f>
        <v>2587.270126600165</v>
      </c>
      <c r="E10" s="127">
        <f>DTD_16!G9/1000</f>
        <v>2328.1427544478584</v>
      </c>
      <c r="F10" s="144">
        <f>DTD_17!G9/1000</f>
        <v>2324.0543802231073</v>
      </c>
      <c r="G10" s="128">
        <f t="shared" si="1"/>
        <v>-1.7444133949470753</v>
      </c>
      <c r="H10" s="129">
        <f t="shared" si="2"/>
        <v>-0.17560668120287781</v>
      </c>
      <c r="I10" s="130">
        <f t="shared" si="3"/>
        <v>-1.5715664894992987</v>
      </c>
      <c r="J10" s="220">
        <f t="shared" si="0"/>
        <v>104.35889511628544</v>
      </c>
      <c r="K10" s="218"/>
      <c r="L10" s="126"/>
      <c r="N10" s="126"/>
    </row>
    <row r="11" spans="1:14" ht="13.5" customHeight="1" x14ac:dyDescent="0.2">
      <c r="A11" s="7">
        <f>+'(skema1-7_2016 - 16pl)'!A10</f>
        <v>4001</v>
      </c>
      <c r="B11" s="7" t="str">
        <f>+'(skema1-7_2016 - 16pl)'!B10</f>
        <v>Bornholms Hospital</v>
      </c>
      <c r="C11" s="120">
        <f>DRG_16!I10/1000</f>
        <v>332.5811573117075</v>
      </c>
      <c r="D11" s="144">
        <f>DRG_17!I10/1000</f>
        <v>295.49131658835512</v>
      </c>
      <c r="E11" s="127">
        <f>DTD_16!G10/1000</f>
        <v>397.68986818493664</v>
      </c>
      <c r="F11" s="144">
        <f>DTD_17!G10/1000</f>
        <v>396.48119112744661</v>
      </c>
      <c r="G11" s="128">
        <f t="shared" si="1"/>
        <v>-11.152117282636787</v>
      </c>
      <c r="H11" s="129">
        <f t="shared" si="2"/>
        <v>-0.30392452868021058</v>
      </c>
      <c r="I11" s="130">
        <f t="shared" si="3"/>
        <v>-10.881263583015709</v>
      </c>
      <c r="J11" s="220">
        <f t="shared" si="0"/>
        <v>69.864429632873978</v>
      </c>
      <c r="K11" s="218"/>
      <c r="L11" s="126"/>
      <c r="N11" s="126"/>
    </row>
    <row r="12" spans="1:14" ht="13.5" customHeight="1" x14ac:dyDescent="0.2">
      <c r="A12" s="7">
        <f>+'(skema1-7_2016 - 16pl)'!A11</f>
        <v>3810</v>
      </c>
      <c r="B12" s="7" t="str">
        <f>+'(skema1-7_2016 - 16pl)'!B11</f>
        <v>Sjællands Universitetshospital</v>
      </c>
      <c r="C12" s="120">
        <f>DRG_16!I11/1000</f>
        <v>3535.1726248911659</v>
      </c>
      <c r="D12" s="144">
        <f>DRG_17!I11/1000</f>
        <v>3440.1594685525242</v>
      </c>
      <c r="E12" s="127">
        <f>DTD_16!G11/1000</f>
        <v>2996.1550884729245</v>
      </c>
      <c r="F12" s="144">
        <f>DTD_17!G11/1000</f>
        <v>3060.4475847572071</v>
      </c>
      <c r="G12" s="128">
        <f t="shared" si="1"/>
        <v>-2.6876525256405714</v>
      </c>
      <c r="H12" s="129">
        <f t="shared" si="2"/>
        <v>2.1458333893206838</v>
      </c>
      <c r="I12" s="130">
        <f t="shared" si="3"/>
        <v>-4.7319462327345407</v>
      </c>
      <c r="J12" s="220">
        <f t="shared" si="0"/>
        <v>105.3725798536354</v>
      </c>
      <c r="K12" s="218"/>
      <c r="L12" s="126"/>
      <c r="N12" s="126"/>
    </row>
    <row r="13" spans="1:14" ht="13.5" customHeight="1" x14ac:dyDescent="0.2">
      <c r="A13" s="7">
        <f>+'(skema1-7_2016 - 16pl)'!A12</f>
        <v>3820</v>
      </c>
      <c r="B13" s="7" t="str">
        <f>+'(skema1-7_2016 - 16pl)'!B12</f>
        <v>Holbæk Sygehus</v>
      </c>
      <c r="C13" s="120">
        <f>DRG_16!I12/1000</f>
        <v>1282.7750038966199</v>
      </c>
      <c r="D13" s="144">
        <f>DRG_17!I12/1000</f>
        <v>1348.5515345367689</v>
      </c>
      <c r="E13" s="127">
        <f>DTD_16!G12/1000</f>
        <v>1177.5073383973147</v>
      </c>
      <c r="F13" s="144">
        <f>DTD_17!G12/1000</f>
        <v>1211.0324406575019</v>
      </c>
      <c r="G13" s="128">
        <f t="shared" si="1"/>
        <v>5.1276748019210672</v>
      </c>
      <c r="H13" s="129">
        <f t="shared" si="2"/>
        <v>2.8471246986721654</v>
      </c>
      <c r="I13" s="130">
        <f t="shared" si="3"/>
        <v>2.2174174629875143</v>
      </c>
      <c r="J13" s="220">
        <f t="shared" si="0"/>
        <v>104.38684094806416</v>
      </c>
      <c r="K13" s="218"/>
      <c r="L13" s="126"/>
      <c r="N13" s="126"/>
    </row>
    <row r="14" spans="1:14" ht="13.5" customHeight="1" x14ac:dyDescent="0.2">
      <c r="A14" s="7">
        <f>+'(skema1-7_2016 - 16pl)'!A13</f>
        <v>3830</v>
      </c>
      <c r="B14" s="7" t="str">
        <f>+'(skema1-7_2016 - 16pl)'!B13</f>
        <v>Næstved, Slagelse og Ringsted sygehuse</v>
      </c>
      <c r="C14" s="120">
        <f>DRG_16!I13/1000</f>
        <v>2052.2064789859633</v>
      </c>
      <c r="D14" s="144">
        <f>DRG_17!I13/1000</f>
        <v>1986.27669915519</v>
      </c>
      <c r="E14" s="127">
        <f>DTD_16!G13/1000</f>
        <v>2043.1065737027532</v>
      </c>
      <c r="F14" s="144">
        <f>DTD_17!G13/1000</f>
        <v>1982.3876781294809</v>
      </c>
      <c r="G14" s="128">
        <f t="shared" si="1"/>
        <v>-3.2126289681801645</v>
      </c>
      <c r="H14" s="129">
        <f t="shared" si="2"/>
        <v>-2.9718907645248538</v>
      </c>
      <c r="I14" s="130">
        <f t="shared" si="3"/>
        <v>-0.24811181579460495</v>
      </c>
      <c r="J14" s="220">
        <f t="shared" si="0"/>
        <v>93.925851855483202</v>
      </c>
      <c r="K14" s="218"/>
      <c r="L14" s="126"/>
      <c r="N14" s="126"/>
    </row>
    <row r="15" spans="1:14" ht="13.5" customHeight="1" x14ac:dyDescent="0.2">
      <c r="A15" s="7">
        <f>+'(skema1-7_2016 - 16pl)'!A14</f>
        <v>3840</v>
      </c>
      <c r="B15" s="7" t="str">
        <f>+'(skema1-7_2016 - 16pl)'!B14</f>
        <v>Nykøbing Sygehus</v>
      </c>
      <c r="C15" s="120">
        <f>DRG_16!I14/1000</f>
        <v>880.5201028419267</v>
      </c>
      <c r="D15" s="144">
        <f>DRG_17!I14/1000</f>
        <v>883.64919146580701</v>
      </c>
      <c r="E15" s="127">
        <f>DTD_16!G14/1000</f>
        <v>915.55267266479211</v>
      </c>
      <c r="F15" s="144">
        <f>DTD_17!G14/1000</f>
        <v>926.98098302111532</v>
      </c>
      <c r="G15" s="128">
        <f t="shared" si="1"/>
        <v>0.35536822087094411</v>
      </c>
      <c r="H15" s="129">
        <f t="shared" si="2"/>
        <v>1.2482417120863287</v>
      </c>
      <c r="I15" s="130">
        <f t="shared" si="3"/>
        <v>-0.88186567600294641</v>
      </c>
      <c r="J15" s="220">
        <f t="shared" si="0"/>
        <v>89.359976094782368</v>
      </c>
      <c r="K15" s="218"/>
      <c r="L15" s="126"/>
      <c r="N15" s="126"/>
    </row>
    <row r="16" spans="1:14" ht="13.5" customHeight="1" x14ac:dyDescent="0.2">
      <c r="A16" s="7">
        <f>+'(skema1-7_2016 - 16pl)'!A15</f>
        <v>4202</v>
      </c>
      <c r="B16" s="7" t="str">
        <f>+'(skema1-7_2016 - 16pl)'!B15</f>
        <v>Odense Universitetshospital</v>
      </c>
      <c r="C16" s="120">
        <f>DRG_16!I15/1000</f>
        <v>6236.6161760308614</v>
      </c>
      <c r="D16" s="144">
        <f>DRG_17!I15/1000</f>
        <v>6442.4277643547775</v>
      </c>
      <c r="E16" s="127">
        <f>DTD_16!G15/1000</f>
        <v>5777.8255135855161</v>
      </c>
      <c r="F16" s="144">
        <f>DTD_17!G15/1000</f>
        <v>5863.321567301944</v>
      </c>
      <c r="G16" s="128">
        <f t="shared" si="1"/>
        <v>3.3000521839857688</v>
      </c>
      <c r="H16" s="129">
        <f t="shared" si="2"/>
        <v>1.4797271657892574</v>
      </c>
      <c r="I16" s="130">
        <f t="shared" si="3"/>
        <v>1.793781939542094</v>
      </c>
      <c r="J16" s="220">
        <f t="shared" si="0"/>
        <v>103.00061758390358</v>
      </c>
      <c r="K16" s="218"/>
      <c r="L16" s="126"/>
      <c r="N16" s="126"/>
    </row>
    <row r="17" spans="1:14" ht="13.5" customHeight="1" x14ac:dyDescent="0.2">
      <c r="A17" s="7">
        <f>+'(skema1-7_2016 - 16pl)'!A16</f>
        <v>5000</v>
      </c>
      <c r="B17" s="7" t="str">
        <f>+'(skema1-7_2016 - 16pl)'!B16</f>
        <v>Sygehus Sønderjylland</v>
      </c>
      <c r="C17" s="120">
        <f>DRG_16!I16/1000</f>
        <v>1775.1445532030982</v>
      </c>
      <c r="D17" s="144">
        <f>DRG_17!I16/1000</f>
        <v>1826.254703738321</v>
      </c>
      <c r="E17" s="127">
        <f>DTD_16!G16/1000</f>
        <v>1654.4391283043985</v>
      </c>
      <c r="F17" s="144">
        <f>DTD_17!G16/1000</f>
        <v>1655.141029173371</v>
      </c>
      <c r="G17" s="128">
        <f t="shared" si="1"/>
        <v>2.8792106221996905</v>
      </c>
      <c r="H17" s="129">
        <f t="shared" si="2"/>
        <v>4.242530637508235E-2</v>
      </c>
      <c r="I17" s="130">
        <f t="shared" si="3"/>
        <v>2.8355823113415113</v>
      </c>
      <c r="J17" s="220">
        <f t="shared" si="0"/>
        <v>103.43328721633797</v>
      </c>
      <c r="K17" s="218"/>
      <c r="L17" s="126"/>
      <c r="N17" s="126"/>
    </row>
    <row r="18" spans="1:14" ht="13.5" customHeight="1" x14ac:dyDescent="0.2">
      <c r="A18" s="7">
        <f>+'(skema1-7_2016 - 16pl)'!A17</f>
        <v>5501</v>
      </c>
      <c r="B18" s="7" t="str">
        <f>+'(skema1-7_2016 - 16pl)'!B17</f>
        <v>Sydvestjysk Sygehus</v>
      </c>
      <c r="C18" s="120">
        <f>DRG_16!I17/1000</f>
        <v>1839.7112376397877</v>
      </c>
      <c r="D18" s="144">
        <f>DRG_17!I17/1000</f>
        <v>1803.3928786196207</v>
      </c>
      <c r="E18" s="127">
        <f>DTD_16!G17/1000</f>
        <v>1662.1331693625668</v>
      </c>
      <c r="F18" s="144">
        <f>DTD_17!G17/1000</f>
        <v>1662.3490330718494</v>
      </c>
      <c r="G18" s="128">
        <f t="shared" si="1"/>
        <v>-1.9741336725626946</v>
      </c>
      <c r="H18" s="129">
        <f t="shared" si="2"/>
        <v>1.2987148879606281E-2</v>
      </c>
      <c r="I18" s="130">
        <f t="shared" si="3"/>
        <v>-1.9868627846144293</v>
      </c>
      <c r="J18" s="220">
        <f t="shared" si="0"/>
        <v>101.69558980663487</v>
      </c>
      <c r="K18" s="218"/>
      <c r="L18" s="126"/>
      <c r="N18" s="126"/>
    </row>
    <row r="19" spans="1:14" ht="13.5" customHeight="1" x14ac:dyDescent="0.2">
      <c r="A19" s="7">
        <f>+'(skema1-7_2016 - 16pl)'!A18</f>
        <v>6007</v>
      </c>
      <c r="B19" s="7" t="str">
        <f>+'(skema1-7_2016 - 16pl)'!B18</f>
        <v>Fredericia og Kolding sygehuse</v>
      </c>
      <c r="C19" s="120">
        <f>DRG_16!I18/1000</f>
        <v>1449.331765135749</v>
      </c>
      <c r="D19" s="144">
        <f>DRG_17!I18/1000</f>
        <v>1491.9263349369667</v>
      </c>
      <c r="E19" s="127">
        <f>DTD_16!G18/1000</f>
        <v>1378.693609160629</v>
      </c>
      <c r="F19" s="144">
        <f>DTD_17!G18/1000</f>
        <v>1356.681003981299</v>
      </c>
      <c r="G19" s="128">
        <f t="shared" si="1"/>
        <v>2.9389109399136082</v>
      </c>
      <c r="H19" s="129">
        <f t="shared" si="2"/>
        <v>-1.5966277810435026</v>
      </c>
      <c r="I19" s="130">
        <f t="shared" si="3"/>
        <v>4.609129360795805</v>
      </c>
      <c r="J19" s="220">
        <f t="shared" si="0"/>
        <v>103.08693329650791</v>
      </c>
      <c r="K19" s="218"/>
      <c r="L19" s="126"/>
      <c r="N19" s="126"/>
    </row>
    <row r="20" spans="1:14" ht="13.5" customHeight="1" x14ac:dyDescent="0.2">
      <c r="A20" s="7">
        <f>+'(skema1-7_2016 - 16pl)'!A19</f>
        <v>6008</v>
      </c>
      <c r="B20" s="7" t="str">
        <f>+'(skema1-7_2016 - 16pl)'!B19</f>
        <v>Vejle-Give-Middelfart sygehuse</v>
      </c>
      <c r="C20" s="120">
        <f>DRG_16!I19/1000</f>
        <v>1622.1040580192996</v>
      </c>
      <c r="D20" s="144">
        <f>DRG_17!I19/1000</f>
        <v>1671.2539155156558</v>
      </c>
      <c r="E20" s="127">
        <f>DTD_16!G19/1000</f>
        <v>1397.2680473747562</v>
      </c>
      <c r="F20" s="144">
        <f>DTD_17!G19/1000</f>
        <v>1379.811250411261</v>
      </c>
      <c r="G20" s="128">
        <f t="shared" si="1"/>
        <v>3.0300064446156183</v>
      </c>
      <c r="H20" s="129">
        <f t="shared" si="2"/>
        <v>-1.2493520478260245</v>
      </c>
      <c r="I20" s="130">
        <f t="shared" si="3"/>
        <v>4.3334991528503064</v>
      </c>
      <c r="J20" s="220">
        <f t="shared" si="0"/>
        <v>113.54205239295723</v>
      </c>
      <c r="K20" s="218"/>
      <c r="L20" s="126"/>
      <c r="N20" s="126"/>
    </row>
    <row r="21" spans="1:14" ht="13.5" customHeight="1" x14ac:dyDescent="0.2">
      <c r="A21" s="7">
        <f>+'(skema1-7_2016 - 16pl)'!A20</f>
        <v>6013</v>
      </c>
      <c r="B21" s="7" t="str">
        <f>+'(skema1-7_2016 - 16pl)'!B20</f>
        <v>De Vestdanske Friklinikker, Give</v>
      </c>
      <c r="C21" s="120">
        <f>DRG_16!I20/1000</f>
        <v>124.73017331064491</v>
      </c>
      <c r="D21" s="144">
        <f>DRG_17!I20/1000</f>
        <v>117.33419768514813</v>
      </c>
      <c r="E21" s="127">
        <f>DTD_16!G20/1000</f>
        <v>82.080979742208001</v>
      </c>
      <c r="F21" s="144">
        <f>DTD_17!G20/1000</f>
        <v>78.679423999999997</v>
      </c>
      <c r="G21" s="128">
        <f t="shared" si="1"/>
        <v>-5.9295801722946795</v>
      </c>
      <c r="H21" s="129">
        <f t="shared" si="2"/>
        <v>-4.1441461260468433</v>
      </c>
      <c r="I21" s="130">
        <f t="shared" si="3"/>
        <v>-1.8626239025481106</v>
      </c>
      <c r="J21" s="220">
        <f t="shared" si="0"/>
        <v>139.79686116950569</v>
      </c>
      <c r="K21" s="218"/>
      <c r="L21" s="126"/>
      <c r="N21" s="126"/>
    </row>
    <row r="22" spans="1:14" ht="13.5" customHeight="1" x14ac:dyDescent="0.2">
      <c r="A22" s="7">
        <f>+'(skema1-7_2016 - 16pl)'!A21</f>
        <v>6006</v>
      </c>
      <c r="B22" s="7" t="str">
        <f>+'(skema1-7_2016 - 16pl)'!B21</f>
        <v>Hospitalenheden Horsens</v>
      </c>
      <c r="C22" s="120">
        <f>DRG_16!I21/1000</f>
        <v>1149.8416035728355</v>
      </c>
      <c r="D22" s="144">
        <f>DRG_17!I21/1000</f>
        <v>1223.9845015145502</v>
      </c>
      <c r="E22" s="127">
        <f>DTD_16!G21/1000</f>
        <v>996.00163158792418</v>
      </c>
      <c r="F22" s="144">
        <f>DTD_17!G21/1000</f>
        <v>1020.5455362600823</v>
      </c>
      <c r="G22" s="128">
        <f t="shared" si="1"/>
        <v>6.4480966518635885</v>
      </c>
      <c r="H22" s="129">
        <f t="shared" si="2"/>
        <v>2.464243420267076</v>
      </c>
      <c r="I22" s="130">
        <f t="shared" si="3"/>
        <v>3.8880424025153237</v>
      </c>
      <c r="J22" s="220">
        <f t="shared" si="0"/>
        <v>112.4287844937147</v>
      </c>
      <c r="K22" s="218"/>
      <c r="L22" s="126"/>
      <c r="N22" s="126"/>
    </row>
    <row r="23" spans="1:14" ht="13.5" customHeight="1" x14ac:dyDescent="0.2">
      <c r="A23" s="7">
        <f>+'(skema1-7_2016 - 16pl)'!A22</f>
        <v>6650</v>
      </c>
      <c r="B23" s="7" t="str">
        <f>+'(skema1-7_2016 - 16pl)'!B22</f>
        <v>Hospitalsenheden Vest</v>
      </c>
      <c r="C23" s="120">
        <f>DRG_16!I22/1000</f>
        <v>2226.94402516223</v>
      </c>
      <c r="D23" s="144">
        <f>DRG_17!I22/1000</f>
        <v>2241.3954820650329</v>
      </c>
      <c r="E23" s="127">
        <f>DTD_16!G22/1000</f>
        <v>2028.343422119807</v>
      </c>
      <c r="F23" s="144">
        <f>DTD_17!G22/1000</f>
        <v>2057.4128153077122</v>
      </c>
      <c r="G23" s="128">
        <f t="shared" si="1"/>
        <v>0.64893669259380449</v>
      </c>
      <c r="H23" s="129">
        <f t="shared" si="2"/>
        <v>1.4331593393353881</v>
      </c>
      <c r="I23" s="130">
        <f t="shared" si="3"/>
        <v>-0.77314228586535805</v>
      </c>
      <c r="J23" s="220">
        <f t="shared" si="0"/>
        <v>102.12475690360927</v>
      </c>
      <c r="K23" s="218"/>
      <c r="L23" s="126"/>
      <c r="N23" s="126"/>
    </row>
    <row r="24" spans="1:14" ht="13.5" customHeight="1" x14ac:dyDescent="0.2">
      <c r="A24" s="7">
        <f>+'(skema1-7_2016 - 16pl)'!A23</f>
        <v>6620</v>
      </c>
      <c r="B24" s="7" t="str">
        <f>+'(skema1-7_2016 - 16pl)'!B23</f>
        <v>Aarhus Universitetshospital</v>
      </c>
      <c r="C24" s="120">
        <f>DRG_16!I23/1000</f>
        <v>5986.8479106462191</v>
      </c>
      <c r="D24" s="144">
        <f>DRG_17!I23/1000</f>
        <v>6138.0655800503564</v>
      </c>
      <c r="E24" s="127">
        <f>DTD_16!G23/1000</f>
        <v>6076.6945591611857</v>
      </c>
      <c r="F24" s="144">
        <f>DTD_17!G23/1000</f>
        <v>6150.5855334689013</v>
      </c>
      <c r="G24" s="128">
        <f t="shared" si="1"/>
        <v>2.5258311495642172</v>
      </c>
      <c r="H24" s="129">
        <f t="shared" si="2"/>
        <v>1.2159731510006155</v>
      </c>
      <c r="I24" s="130">
        <f t="shared" si="3"/>
        <v>1.2941218246347974</v>
      </c>
      <c r="J24" s="220">
        <f t="shared" si="0"/>
        <v>93.551131786769346</v>
      </c>
      <c r="K24" s="218"/>
      <c r="L24" s="126"/>
      <c r="N24" s="126"/>
    </row>
    <row r="25" spans="1:14" ht="13.5" customHeight="1" x14ac:dyDescent="0.2">
      <c r="A25" s="7">
        <f>+'(skema1-7_2016 - 16pl)'!A24</f>
        <v>7005</v>
      </c>
      <c r="B25" s="7" t="str">
        <f>+'(skema1-7_2016 - 16pl)'!B24</f>
        <v>Regionshospitalet Randers</v>
      </c>
      <c r="C25" s="120">
        <f>DRG_16!I24/1000</f>
        <v>1331.24545651878</v>
      </c>
      <c r="D25" s="144">
        <f>DRG_17!I24/1000</f>
        <v>1351.1523756188742</v>
      </c>
      <c r="E25" s="127">
        <f>DTD_16!G24/1000</f>
        <v>1141.1714384450377</v>
      </c>
      <c r="F25" s="144">
        <f>DTD_17!G24/1000</f>
        <v>1160.8698773212298</v>
      </c>
      <c r="G25" s="128">
        <f t="shared" si="1"/>
        <v>1.4953605289403926</v>
      </c>
      <c r="H25" s="129">
        <f t="shared" si="2"/>
        <v>1.726159471974964</v>
      </c>
      <c r="I25" s="130">
        <f t="shared" si="3"/>
        <v>-0.2268825877557612</v>
      </c>
      <c r="J25" s="220">
        <f t="shared" si="0"/>
        <v>109.10754181448806</v>
      </c>
      <c r="K25" s="218"/>
      <c r="L25" s="126"/>
      <c r="N25" s="126"/>
    </row>
    <row r="26" spans="1:14" ht="13.5" customHeight="1" x14ac:dyDescent="0.2">
      <c r="A26" s="7">
        <f>+'(skema1-7_2016 - 16pl)'!A25</f>
        <v>6630</v>
      </c>
      <c r="B26" s="7" t="str">
        <f>+'(skema1-7_2016 - 16pl)'!B25</f>
        <v>Hospitalsenhed Midt</v>
      </c>
      <c r="C26" s="120">
        <f>DRG_16!I25/1000</f>
        <v>2573.2544143163677</v>
      </c>
      <c r="D26" s="144">
        <f>DRG_17!I25/1000</f>
        <v>2649.2078390762899</v>
      </c>
      <c r="E26" s="127">
        <f>DTD_16!G25/1000</f>
        <v>2395.1803686009112</v>
      </c>
      <c r="F26" s="144">
        <f>DTD_17!G25/1000</f>
        <v>2407.0873194508149</v>
      </c>
      <c r="G26" s="128">
        <f t="shared" si="1"/>
        <v>2.9516484781820784</v>
      </c>
      <c r="H26" s="129">
        <f t="shared" si="2"/>
        <v>0.49712126092862352</v>
      </c>
      <c r="I26" s="130">
        <f t="shared" si="3"/>
        <v>2.4423855991661414</v>
      </c>
      <c r="J26" s="220">
        <f t="shared" si="0"/>
        <v>103.17112605790892</v>
      </c>
      <c r="K26" s="218"/>
      <c r="L26" s="126"/>
      <c r="N26" s="126"/>
    </row>
    <row r="27" spans="1:14" ht="13.5" customHeight="1" x14ac:dyDescent="0.2">
      <c r="A27" s="7">
        <f>+'(skema1-7_2016 - 16pl)'!A26</f>
        <v>8001</v>
      </c>
      <c r="B27" s="7" t="str">
        <f>+'(skema1-7_2016 - 16pl)'!B26</f>
        <v>Aalborg Universitetshospital</v>
      </c>
      <c r="C27" s="120">
        <f>DRG_16!I26/1000</f>
        <v>4000.3104468313531</v>
      </c>
      <c r="D27" s="144">
        <f>DRG_17!I26/1000</f>
        <v>4092.2801935047355</v>
      </c>
      <c r="E27" s="127">
        <f>DTD_16!G26/1000</f>
        <v>3989.217171664</v>
      </c>
      <c r="F27" s="144">
        <f>DTD_17!G26/1000</f>
        <v>3991.8640036940801</v>
      </c>
      <c r="G27" s="128">
        <f t="shared" si="1"/>
        <v>2.2990652324554439</v>
      </c>
      <c r="H27" s="129">
        <f t="shared" si="2"/>
        <v>6.6349660000475374E-2</v>
      </c>
      <c r="I27" s="130">
        <f t="shared" si="3"/>
        <v>2.2312351555154653</v>
      </c>
      <c r="J27" s="220">
        <f t="shared" si="0"/>
        <v>96.100048916391529</v>
      </c>
      <c r="K27" s="218"/>
      <c r="L27" s="126"/>
      <c r="N27" s="126"/>
    </row>
    <row r="28" spans="1:14" ht="13.5" customHeight="1" x14ac:dyDescent="0.2">
      <c r="A28" s="7">
        <f>+'(skema1-7_2016 - 16pl)'!A27</f>
        <v>8003</v>
      </c>
      <c r="B28" s="7" t="str">
        <f>+'(skema1-7_2016 - 16pl)'!B27</f>
        <v>Regionshospitalet Nordjylland</v>
      </c>
      <c r="C28" s="120">
        <f>DRG_16!I27/1000</f>
        <v>1431.9607018135557</v>
      </c>
      <c r="D28" s="144">
        <f>DRG_17!I27/1000</f>
        <v>1433.1822710857609</v>
      </c>
      <c r="E28" s="127">
        <f>DTD_16!G27/1000</f>
        <v>1346.2667115759998</v>
      </c>
      <c r="F28" s="144">
        <f>DTD_17!G27/1000</f>
        <v>1397.715639552704</v>
      </c>
      <c r="G28" s="128">
        <f t="shared" si="1"/>
        <v>8.5307457855376967E-2</v>
      </c>
      <c r="H28" s="129">
        <f t="shared" si="2"/>
        <v>3.8215999500185172</v>
      </c>
      <c r="I28" s="130">
        <f t="shared" si="3"/>
        <v>-3.5987621978103346</v>
      </c>
      <c r="J28" s="220">
        <f t="shared" si="0"/>
        <v>96.120625149573939</v>
      </c>
      <c r="K28" s="218"/>
      <c r="L28" s="126"/>
      <c r="N28" s="126"/>
    </row>
    <row r="29" spans="1:14" ht="13.5" customHeight="1" x14ac:dyDescent="0.2">
      <c r="A29" s="13"/>
      <c r="B29" s="13" t="s">
        <v>14</v>
      </c>
      <c r="C29" s="131">
        <f>SUM(C6:C28)</f>
        <v>60195.468767658807</v>
      </c>
      <c r="D29" s="145">
        <f>SUM(D6:D28)</f>
        <v>60853.927000000003</v>
      </c>
      <c r="E29" s="133">
        <f>SUM(E6:E28)</f>
        <v>56954.437534136021</v>
      </c>
      <c r="F29" s="145">
        <f>SUM(F6:F28)</f>
        <v>57045.65793098227</v>
      </c>
      <c r="G29" s="134">
        <f>(D29/C29-1)*100</f>
        <v>1.0938667740635122</v>
      </c>
      <c r="H29" s="135">
        <f>(F29/E29-1)*100</f>
        <v>0.16016380952155185</v>
      </c>
      <c r="I29" s="136">
        <f>((D29/C29)/(F29/E29)-1)*100</f>
        <v>0.93220990165074902</v>
      </c>
      <c r="J29" s="153">
        <f t="shared" si="0"/>
        <v>100</v>
      </c>
      <c r="K29" s="219"/>
      <c r="L29" s="126"/>
    </row>
    <row r="30" spans="1:14" ht="13.5" customHeight="1" x14ac:dyDescent="0.2">
      <c r="A30" s="138"/>
      <c r="B30" s="107"/>
      <c r="C30" s="107"/>
      <c r="D30" s="107"/>
      <c r="E30" s="107"/>
      <c r="F30" s="107"/>
      <c r="G30" s="107"/>
      <c r="H30" s="107"/>
      <c r="I30" s="136"/>
      <c r="J30" s="107"/>
      <c r="K30" s="107"/>
    </row>
    <row r="31" spans="1:14" ht="33.75" customHeight="1" x14ac:dyDescent="0.2">
      <c r="A31" s="138"/>
      <c r="B31" s="112"/>
      <c r="C31" s="229" t="s">
        <v>17</v>
      </c>
      <c r="D31" s="228"/>
      <c r="E31" s="227" t="s">
        <v>42</v>
      </c>
      <c r="F31" s="228"/>
      <c r="G31" s="226" t="s">
        <v>182</v>
      </c>
      <c r="H31" s="226"/>
      <c r="I31" s="226"/>
      <c r="J31" s="113" t="s">
        <v>20</v>
      </c>
      <c r="K31" s="216"/>
    </row>
    <row r="32" spans="1:14" ht="22.5" x14ac:dyDescent="0.2">
      <c r="A32" s="141"/>
      <c r="B32" s="114" t="s">
        <v>0</v>
      </c>
      <c r="C32" s="116">
        <v>2016</v>
      </c>
      <c r="D32" s="116">
        <v>2017</v>
      </c>
      <c r="E32" s="116">
        <v>2016</v>
      </c>
      <c r="F32" s="116">
        <v>2017</v>
      </c>
      <c r="G32" s="117" t="s">
        <v>27</v>
      </c>
      <c r="H32" s="118" t="s">
        <v>18</v>
      </c>
      <c r="I32" s="189" t="s">
        <v>19</v>
      </c>
      <c r="J32" s="119">
        <v>2016</v>
      </c>
      <c r="K32" s="217"/>
    </row>
    <row r="33" spans="2:12" ht="13.5" customHeight="1" x14ac:dyDescent="0.2">
      <c r="B33" s="17" t="s">
        <v>28</v>
      </c>
      <c r="C33" s="18">
        <f>SUM(C6:C11)</f>
        <v>20696.75203484235</v>
      </c>
      <c r="D33" s="18">
        <f>SUM(D6:D11)</f>
        <v>20713.43206852362</v>
      </c>
      <c r="E33" s="18">
        <f>SUM(E6:E11)</f>
        <v>19896.800110213309</v>
      </c>
      <c r="F33" s="18">
        <f>SUM(F6:F11)</f>
        <v>19682.745211421712</v>
      </c>
      <c r="G33" s="128">
        <f t="shared" ref="G33:G38" si="4">(D33/C33-1)*100</f>
        <v>8.0592518348732156E-2</v>
      </c>
      <c r="H33" s="129">
        <f t="shared" ref="H33:H38" si="5">(F33/E33-1)*100</f>
        <v>-1.0758257488937661</v>
      </c>
      <c r="I33" s="130">
        <f t="shared" ref="I33:I38" si="6">((D33/C33)/(F33/E33)-1)*100</f>
        <v>1.1689946122846351</v>
      </c>
      <c r="J33" s="125">
        <f t="shared" ref="J33:J38" si="7">(D33/F33)/($D$29/$F$29)*100</f>
        <v>98.650746944584427</v>
      </c>
      <c r="K33" s="219"/>
      <c r="L33" s="126"/>
    </row>
    <row r="34" spans="2:12" ht="13.5" customHeight="1" x14ac:dyDescent="0.2">
      <c r="B34" s="19" t="s">
        <v>29</v>
      </c>
      <c r="C34" s="5">
        <f>SUM(C12:C15)</f>
        <v>7750.6742106156762</v>
      </c>
      <c r="D34" s="5">
        <f>SUM(D12:D15)</f>
        <v>7658.6368937102898</v>
      </c>
      <c r="E34" s="5">
        <f>SUM(E12:E15)</f>
        <v>7132.3216732377841</v>
      </c>
      <c r="F34" s="5">
        <f>SUM(F12:F15)</f>
        <v>7180.8486865653049</v>
      </c>
      <c r="G34" s="128">
        <f t="shared" si="4"/>
        <v>-1.1874749783616023</v>
      </c>
      <c r="H34" s="129">
        <f t="shared" si="5"/>
        <v>0.68038172632631788</v>
      </c>
      <c r="I34" s="130">
        <f t="shared" si="6"/>
        <v>-1.8552340313579774</v>
      </c>
      <c r="J34" s="125">
        <f t="shared" si="7"/>
        <v>99.97920712087344</v>
      </c>
      <c r="K34" s="219"/>
      <c r="L34" s="126"/>
    </row>
    <row r="35" spans="2:12" ht="13.5" customHeight="1" x14ac:dyDescent="0.2">
      <c r="B35" s="19" t="s">
        <v>30</v>
      </c>
      <c r="C35" s="5">
        <f>SUM(C16:C21)</f>
        <v>13047.637963339441</v>
      </c>
      <c r="D35" s="5">
        <f>SUM(D16:D21)</f>
        <v>13352.58979485049</v>
      </c>
      <c r="E35" s="5">
        <f>SUM(E16:E21)</f>
        <v>11952.440447530076</v>
      </c>
      <c r="F35" s="5">
        <f>SUM(F16:F21)</f>
        <v>11995.983307939725</v>
      </c>
      <c r="G35" s="128">
        <f t="shared" si="4"/>
        <v>2.337218677954489</v>
      </c>
      <c r="H35" s="129">
        <f t="shared" si="5"/>
        <v>0.36430100280187006</v>
      </c>
      <c r="I35" s="130">
        <f t="shared" si="6"/>
        <v>1.9657564048570775</v>
      </c>
      <c r="J35" s="125">
        <f t="shared" si="7"/>
        <v>104.34307677769968</v>
      </c>
      <c r="K35" s="219"/>
      <c r="L35" s="126"/>
    </row>
    <row r="36" spans="2:12" ht="13.5" customHeight="1" x14ac:dyDescent="0.2">
      <c r="B36" s="19" t="s">
        <v>31</v>
      </c>
      <c r="C36" s="5">
        <f>SUM(C22:C26)</f>
        <v>13268.133410216433</v>
      </c>
      <c r="D36" s="5">
        <f>SUM(D22:D26)</f>
        <v>13603.805778325102</v>
      </c>
      <c r="E36" s="5">
        <f>SUM(E22:E26)</f>
        <v>12637.391419914866</v>
      </c>
      <c r="F36" s="5">
        <f>SUM(F22:F26)</f>
        <v>12796.501081808739</v>
      </c>
      <c r="G36" s="128">
        <f t="shared" si="4"/>
        <v>2.5299140258131736</v>
      </c>
      <c r="H36" s="129">
        <f t="shared" si="5"/>
        <v>1.2590388048212109</v>
      </c>
      <c r="I36" s="130">
        <f t="shared" si="6"/>
        <v>1.2550733603561071</v>
      </c>
      <c r="J36" s="125">
        <f t="shared" si="7"/>
        <v>99.655935273162342</v>
      </c>
      <c r="K36" s="219"/>
      <c r="L36" s="126"/>
    </row>
    <row r="37" spans="2:12" ht="13.5" customHeight="1" x14ac:dyDescent="0.2">
      <c r="B37" s="20" t="s">
        <v>32</v>
      </c>
      <c r="C37" s="10">
        <f>+SUM(C27:C28)</f>
        <v>5432.2711486449089</v>
      </c>
      <c r="D37" s="10">
        <f>+SUM(D27:D28)</f>
        <v>5525.4624645904969</v>
      </c>
      <c r="E37" s="10">
        <f>+SUM(E27:E28)</f>
        <v>5335.4838832400001</v>
      </c>
      <c r="F37" s="10">
        <f>+SUM(F27:F28)</f>
        <v>5389.5796432467841</v>
      </c>
      <c r="G37" s="190">
        <f t="shared" si="4"/>
        <v>1.7155129667788094</v>
      </c>
      <c r="H37" s="140">
        <f t="shared" si="5"/>
        <v>1.0138866725230233</v>
      </c>
      <c r="I37" s="191">
        <f t="shared" si="6"/>
        <v>0.69458399965380835</v>
      </c>
      <c r="J37" s="137">
        <f t="shared" si="7"/>
        <v>96.105385088194524</v>
      </c>
      <c r="K37" s="219"/>
      <c r="L37" s="126"/>
    </row>
    <row r="38" spans="2:12" ht="13.5" customHeight="1" x14ac:dyDescent="0.2">
      <c r="B38" s="13" t="s">
        <v>14</v>
      </c>
      <c r="C38" s="22">
        <f>SUM(C33:C37)</f>
        <v>60195.468767658807</v>
      </c>
      <c r="D38" s="132">
        <f>SUM(D33:D37)</f>
        <v>60853.926999999996</v>
      </c>
      <c r="E38" s="133">
        <f>SUM(E33:E37)</f>
        <v>56954.437534136036</v>
      </c>
      <c r="F38" s="133">
        <f>SUM(F33:F37)</f>
        <v>57045.65793098227</v>
      </c>
      <c r="G38" s="134">
        <f t="shared" si="4"/>
        <v>1.09386677406349</v>
      </c>
      <c r="H38" s="135">
        <f t="shared" si="5"/>
        <v>0.16016380952152964</v>
      </c>
      <c r="I38" s="136">
        <f t="shared" si="6"/>
        <v>0.93220990165074902</v>
      </c>
      <c r="J38" s="137">
        <f t="shared" si="7"/>
        <v>100</v>
      </c>
      <c r="K38" s="219"/>
      <c r="L38" s="126"/>
    </row>
    <row r="39" spans="2:12" ht="13.5" customHeight="1" x14ac:dyDescent="0.2">
      <c r="C39" s="106"/>
    </row>
    <row r="40" spans="2:12" ht="13.5" customHeight="1" x14ac:dyDescent="0.2"/>
    <row r="41" spans="2:12" ht="13.5" customHeight="1" x14ac:dyDescent="0.2"/>
    <row r="42" spans="2:12" ht="13.5" customHeight="1" x14ac:dyDescent="0.2"/>
    <row r="43" spans="2:12" ht="13.5" customHeight="1" x14ac:dyDescent="0.2"/>
    <row r="44" spans="2:12" ht="13.5" customHeight="1" x14ac:dyDescent="0.2"/>
  </sheetData>
  <mergeCells count="6">
    <mergeCell ref="G4:I4"/>
    <mergeCell ref="C4:D4"/>
    <mergeCell ref="E4:F4"/>
    <mergeCell ref="C31:D31"/>
    <mergeCell ref="E31:F31"/>
    <mergeCell ref="G31:I31"/>
  </mergeCells>
  <phoneticPr fontId="0" type="noConversion"/>
  <pageMargins left="0.51181102362204722" right="0.43307086614173229" top="0.51181102362204722" bottom="0.19685039370078741" header="0.23622047244094491" footer="0.23622047244094491"/>
  <pageSetup paperSize="9" scale="72" orientation="landscape" r:id="rId1"/>
  <headerFooter alignWithMargins="0">
    <oddHeader>&amp;CSide &amp;P /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ColWidth="9.140625" defaultRowHeight="12.75" x14ac:dyDescent="0.2"/>
  <cols>
    <col min="1" max="16384" width="9.140625" style="52"/>
  </cols>
  <sheetData>
    <row r="1" spans="1:1" x14ac:dyDescent="0.2">
      <c r="A1" s="154" t="s">
        <v>58</v>
      </c>
    </row>
    <row r="2" spans="1:1" x14ac:dyDescent="0.2">
      <c r="A2" s="154" t="s">
        <v>184</v>
      </c>
    </row>
    <row r="3" spans="1:1" x14ac:dyDescent="0.2">
      <c r="A3" s="154" t="s">
        <v>185</v>
      </c>
    </row>
    <row r="4" spans="1:1" x14ac:dyDescent="0.2">
      <c r="A4" s="154" t="s">
        <v>59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5"/>
  <sheetViews>
    <sheetView workbookViewId="0">
      <selection activeCell="N20" sqref="N20"/>
    </sheetView>
  </sheetViews>
  <sheetFormatPr defaultColWidth="11.42578125" defaultRowHeight="10.5" x14ac:dyDescent="0.15"/>
  <cols>
    <col min="1" max="4" width="19.28515625" style="182" customWidth="1"/>
    <col min="5" max="10" width="12.7109375" style="182" customWidth="1"/>
    <col min="11" max="16384" width="11.42578125" style="182"/>
  </cols>
  <sheetData>
    <row r="1" spans="1:10" ht="42.95" customHeight="1" x14ac:dyDescent="0.2">
      <c r="A1" s="236" t="s">
        <v>108</v>
      </c>
      <c r="B1" s="236"/>
      <c r="C1" s="236"/>
      <c r="D1" s="236"/>
      <c r="E1" s="180" t="s">
        <v>60</v>
      </c>
      <c r="F1" s="181" t="s">
        <v>109</v>
      </c>
      <c r="G1" s="181" t="s">
        <v>110</v>
      </c>
      <c r="H1" s="181" t="s">
        <v>111</v>
      </c>
      <c r="I1" s="181" t="s">
        <v>112</v>
      </c>
      <c r="J1" s="180" t="s">
        <v>61</v>
      </c>
    </row>
    <row r="2" spans="1:10" ht="14.1" customHeight="1" x14ac:dyDescent="0.15">
      <c r="A2" s="199" t="s">
        <v>62</v>
      </c>
      <c r="B2" s="199" t="s">
        <v>108</v>
      </c>
      <c r="C2" s="199" t="s">
        <v>108</v>
      </c>
      <c r="D2" s="199" t="s">
        <v>108</v>
      </c>
      <c r="E2" s="233">
        <v>79143</v>
      </c>
      <c r="F2" s="233"/>
      <c r="G2" s="233">
        <v>805867161</v>
      </c>
      <c r="H2" s="233"/>
      <c r="I2" s="233">
        <v>109875964</v>
      </c>
      <c r="J2" s="233">
        <v>695991197</v>
      </c>
    </row>
    <row r="3" spans="1:10" ht="14.1" customHeight="1" x14ac:dyDescent="0.15">
      <c r="A3" s="231" t="s">
        <v>1</v>
      </c>
      <c r="B3" s="231" t="s">
        <v>53</v>
      </c>
      <c r="C3" s="231"/>
      <c r="D3" s="231"/>
      <c r="E3" s="234"/>
      <c r="F3" s="234"/>
      <c r="G3" s="234"/>
      <c r="H3" s="234"/>
      <c r="I3" s="234"/>
      <c r="J3" s="234"/>
    </row>
    <row r="4" spans="1:10" ht="14.1" customHeight="1" x14ac:dyDescent="0.15">
      <c r="A4" s="231"/>
      <c r="B4" s="199" t="s">
        <v>63</v>
      </c>
      <c r="C4" s="199" t="s">
        <v>64</v>
      </c>
      <c r="D4" s="199" t="s">
        <v>65</v>
      </c>
      <c r="E4" s="233">
        <v>196</v>
      </c>
      <c r="F4" s="233">
        <v>13948</v>
      </c>
      <c r="G4" s="233">
        <v>2733808</v>
      </c>
      <c r="H4" s="233">
        <v>0</v>
      </c>
      <c r="I4" s="233">
        <v>0</v>
      </c>
      <c r="J4" s="233">
        <v>2733808</v>
      </c>
    </row>
    <row r="5" spans="1:10" ht="14.1" customHeight="1" x14ac:dyDescent="0.15">
      <c r="A5" s="231"/>
      <c r="B5" s="235" t="s">
        <v>66</v>
      </c>
      <c r="C5" s="232" t="s">
        <v>67</v>
      </c>
      <c r="D5" s="199" t="s">
        <v>133</v>
      </c>
      <c r="E5" s="234"/>
      <c r="F5" s="234"/>
      <c r="G5" s="234"/>
      <c r="H5" s="234"/>
      <c r="I5" s="234"/>
      <c r="J5" s="234"/>
    </row>
    <row r="6" spans="1:10" ht="14.1" customHeight="1" x14ac:dyDescent="0.15">
      <c r="A6" s="231"/>
      <c r="B6" s="231"/>
      <c r="C6" s="231"/>
      <c r="D6" s="199" t="s">
        <v>131</v>
      </c>
      <c r="E6" s="197">
        <v>37</v>
      </c>
      <c r="F6" s="197">
        <v>13948</v>
      </c>
      <c r="G6" s="197">
        <v>516076</v>
      </c>
      <c r="H6" s="197">
        <v>0</v>
      </c>
      <c r="I6" s="197">
        <v>0</v>
      </c>
      <c r="J6" s="197">
        <v>516076</v>
      </c>
    </row>
    <row r="7" spans="1:10" ht="29.1" customHeight="1" x14ac:dyDescent="0.15">
      <c r="A7" s="231"/>
      <c r="B7" s="231"/>
      <c r="C7" s="200" t="s">
        <v>156</v>
      </c>
      <c r="D7" s="199" t="s">
        <v>132</v>
      </c>
      <c r="E7" s="197">
        <v>32</v>
      </c>
      <c r="F7" s="197">
        <v>15309</v>
      </c>
      <c r="G7" s="197">
        <v>489888</v>
      </c>
      <c r="H7" s="197">
        <v>7254</v>
      </c>
      <c r="I7" s="197">
        <v>232131</v>
      </c>
      <c r="J7" s="197">
        <v>257757</v>
      </c>
    </row>
    <row r="8" spans="1:10" ht="29.1" customHeight="1" x14ac:dyDescent="0.15">
      <c r="A8" s="231"/>
      <c r="B8" s="231"/>
      <c r="C8" s="200" t="s">
        <v>157</v>
      </c>
      <c r="D8" s="199" t="s">
        <v>132</v>
      </c>
      <c r="E8" s="197">
        <v>44</v>
      </c>
      <c r="F8" s="197">
        <v>15257</v>
      </c>
      <c r="G8" s="197">
        <v>671308</v>
      </c>
      <c r="H8" s="197">
        <v>2528</v>
      </c>
      <c r="I8" s="197">
        <v>111232</v>
      </c>
      <c r="J8" s="197">
        <v>560076</v>
      </c>
    </row>
    <row r="9" spans="1:10" ht="29.1" customHeight="1" x14ac:dyDescent="0.15">
      <c r="A9" s="231"/>
      <c r="B9" s="231"/>
      <c r="C9" s="200" t="s">
        <v>158</v>
      </c>
      <c r="D9" s="199" t="s">
        <v>132</v>
      </c>
      <c r="E9" s="197">
        <v>11237</v>
      </c>
      <c r="F9" s="197">
        <v>14620</v>
      </c>
      <c r="G9" s="197">
        <v>164284940</v>
      </c>
      <c r="H9" s="197">
        <v>3295</v>
      </c>
      <c r="I9" s="197">
        <v>37020626</v>
      </c>
      <c r="J9" s="197">
        <v>127264314</v>
      </c>
    </row>
    <row r="10" spans="1:10" ht="14.1" customHeight="1" x14ac:dyDescent="0.15">
      <c r="A10" s="231"/>
      <c r="B10" s="235" t="s">
        <v>76</v>
      </c>
      <c r="C10" s="232" t="s">
        <v>67</v>
      </c>
      <c r="D10" s="199" t="s">
        <v>135</v>
      </c>
      <c r="E10" s="197">
        <v>8</v>
      </c>
      <c r="F10" s="197">
        <v>6540</v>
      </c>
      <c r="G10" s="197">
        <v>52320</v>
      </c>
      <c r="H10" s="197">
        <v>0</v>
      </c>
      <c r="I10" s="197">
        <v>0</v>
      </c>
      <c r="J10" s="197">
        <v>52320</v>
      </c>
    </row>
    <row r="11" spans="1:10" ht="14.1" customHeight="1" x14ac:dyDescent="0.15">
      <c r="A11" s="231"/>
      <c r="B11" s="231"/>
      <c r="C11" s="231"/>
      <c r="D11" s="199" t="s">
        <v>77</v>
      </c>
      <c r="E11" s="197">
        <v>3</v>
      </c>
      <c r="F11" s="197">
        <v>6540</v>
      </c>
      <c r="G11" s="197">
        <v>19620</v>
      </c>
      <c r="H11" s="197">
        <v>0</v>
      </c>
      <c r="I11" s="197">
        <v>0</v>
      </c>
      <c r="J11" s="197">
        <v>19620</v>
      </c>
    </row>
    <row r="12" spans="1:10" ht="14.1" customHeight="1" x14ac:dyDescent="0.15">
      <c r="A12" s="231"/>
      <c r="B12" s="231"/>
      <c r="C12" s="231"/>
      <c r="D12" s="199" t="s">
        <v>134</v>
      </c>
      <c r="E12" s="197">
        <v>1</v>
      </c>
      <c r="F12" s="197">
        <v>7055</v>
      </c>
      <c r="G12" s="197">
        <v>7055</v>
      </c>
      <c r="H12" s="197">
        <v>0</v>
      </c>
      <c r="I12" s="197">
        <v>0</v>
      </c>
      <c r="J12" s="197">
        <v>7055</v>
      </c>
    </row>
    <row r="13" spans="1:10" ht="29.1" customHeight="1" x14ac:dyDescent="0.15">
      <c r="A13" s="231"/>
      <c r="B13" s="231"/>
      <c r="C13" s="230" t="s">
        <v>156</v>
      </c>
      <c r="D13" s="199" t="s">
        <v>71</v>
      </c>
      <c r="E13" s="197">
        <v>7</v>
      </c>
      <c r="F13" s="197">
        <v>7901</v>
      </c>
      <c r="G13" s="197">
        <v>55307</v>
      </c>
      <c r="H13" s="197">
        <v>1361</v>
      </c>
      <c r="I13" s="197">
        <v>9527</v>
      </c>
      <c r="J13" s="197">
        <v>45780</v>
      </c>
    </row>
    <row r="14" spans="1:10" ht="14.1" customHeight="1" x14ac:dyDescent="0.15">
      <c r="A14" s="231"/>
      <c r="B14" s="231"/>
      <c r="C14" s="231"/>
      <c r="D14" s="199" t="s">
        <v>91</v>
      </c>
      <c r="E14" s="197">
        <v>299</v>
      </c>
      <c r="F14" s="197">
        <v>8416</v>
      </c>
      <c r="G14" s="197">
        <v>2516384</v>
      </c>
      <c r="H14" s="197">
        <v>1361</v>
      </c>
      <c r="I14" s="197">
        <v>406939</v>
      </c>
      <c r="J14" s="197">
        <v>2109445</v>
      </c>
    </row>
    <row r="15" spans="1:10" ht="29.1" customHeight="1" x14ac:dyDescent="0.15">
      <c r="A15" s="231"/>
      <c r="B15" s="231"/>
      <c r="C15" s="230" t="s">
        <v>158</v>
      </c>
      <c r="D15" s="199" t="s">
        <v>80</v>
      </c>
      <c r="E15" s="197">
        <v>2</v>
      </c>
      <c r="F15" s="197">
        <v>8545</v>
      </c>
      <c r="G15" s="197">
        <v>17090</v>
      </c>
      <c r="H15" s="197">
        <v>1356</v>
      </c>
      <c r="I15" s="197">
        <v>2711</v>
      </c>
      <c r="J15" s="197">
        <v>14379</v>
      </c>
    </row>
    <row r="16" spans="1:10" ht="14.1" customHeight="1" x14ac:dyDescent="0.15">
      <c r="A16" s="231"/>
      <c r="B16" s="231"/>
      <c r="C16" s="231"/>
      <c r="D16" s="199" t="s">
        <v>71</v>
      </c>
      <c r="E16" s="197">
        <v>17232</v>
      </c>
      <c r="F16" s="197">
        <v>7212</v>
      </c>
      <c r="G16" s="197">
        <v>124277184</v>
      </c>
      <c r="H16" s="197">
        <v>672</v>
      </c>
      <c r="I16" s="197">
        <v>11579904</v>
      </c>
      <c r="J16" s="197">
        <v>112697280</v>
      </c>
    </row>
    <row r="17" spans="1:10" ht="14.1" customHeight="1" x14ac:dyDescent="0.15">
      <c r="A17" s="231"/>
      <c r="B17" s="231"/>
      <c r="C17" s="231"/>
      <c r="D17" s="199" t="s">
        <v>91</v>
      </c>
      <c r="E17" s="197">
        <v>2803</v>
      </c>
      <c r="F17" s="197">
        <v>7727</v>
      </c>
      <c r="G17" s="197">
        <v>21658781</v>
      </c>
      <c r="H17" s="197">
        <v>672</v>
      </c>
      <c r="I17" s="197">
        <v>1883616</v>
      </c>
      <c r="J17" s="197">
        <v>19775165</v>
      </c>
    </row>
    <row r="18" spans="1:10" ht="14.1" customHeight="1" x14ac:dyDescent="0.15">
      <c r="A18" s="231"/>
      <c r="B18" s="235" t="s">
        <v>159</v>
      </c>
      <c r="C18" s="232" t="s">
        <v>108</v>
      </c>
      <c r="D18" s="199" t="s">
        <v>160</v>
      </c>
      <c r="E18" s="197">
        <v>285</v>
      </c>
      <c r="F18" s="197">
        <v>24755</v>
      </c>
      <c r="G18" s="197">
        <v>7055175</v>
      </c>
      <c r="H18" s="197">
        <v>4105</v>
      </c>
      <c r="I18" s="197">
        <v>1169925</v>
      </c>
      <c r="J18" s="197">
        <v>5885250</v>
      </c>
    </row>
    <row r="19" spans="1:10" ht="14.1" customHeight="1" x14ac:dyDescent="0.15">
      <c r="A19" s="231"/>
      <c r="B19" s="231"/>
      <c r="C19" s="231"/>
      <c r="D19" s="199" t="s">
        <v>162</v>
      </c>
      <c r="E19" s="197">
        <v>373</v>
      </c>
      <c r="F19" s="197">
        <v>21320</v>
      </c>
      <c r="G19" s="197">
        <v>7952360</v>
      </c>
      <c r="H19" s="197">
        <v>4105</v>
      </c>
      <c r="I19" s="197">
        <v>1531165</v>
      </c>
      <c r="J19" s="197">
        <v>6421195</v>
      </c>
    </row>
    <row r="20" spans="1:10" ht="14.1" customHeight="1" x14ac:dyDescent="0.15">
      <c r="A20" s="231"/>
      <c r="B20" s="231"/>
      <c r="C20" s="231"/>
      <c r="D20" s="199" t="s">
        <v>163</v>
      </c>
      <c r="E20" s="197">
        <v>1</v>
      </c>
      <c r="F20" s="197">
        <v>2137</v>
      </c>
      <c r="G20" s="197">
        <v>2137</v>
      </c>
      <c r="H20" s="197">
        <v>0</v>
      </c>
      <c r="I20" s="197">
        <v>0</v>
      </c>
      <c r="J20" s="197">
        <v>2137</v>
      </c>
    </row>
    <row r="21" spans="1:10" ht="42.95" customHeight="1" x14ac:dyDescent="0.15">
      <c r="A21" s="231"/>
      <c r="B21" s="230" t="s">
        <v>168</v>
      </c>
      <c r="C21" s="232" t="s">
        <v>67</v>
      </c>
      <c r="D21" s="199" t="s">
        <v>144</v>
      </c>
      <c r="E21" s="197">
        <v>3</v>
      </c>
      <c r="F21" s="197">
        <v>25774</v>
      </c>
      <c r="G21" s="197">
        <v>77322</v>
      </c>
      <c r="H21" s="197">
        <v>0</v>
      </c>
      <c r="I21" s="197">
        <v>0</v>
      </c>
      <c r="J21" s="197">
        <v>77322</v>
      </c>
    </row>
    <row r="22" spans="1:10" ht="14.1" customHeight="1" x14ac:dyDescent="0.15">
      <c r="A22" s="231"/>
      <c r="B22" s="231"/>
      <c r="C22" s="231"/>
      <c r="D22" s="199" t="s">
        <v>85</v>
      </c>
      <c r="E22" s="197">
        <v>23</v>
      </c>
      <c r="F22" s="197">
        <v>25774</v>
      </c>
      <c r="G22" s="197">
        <v>592802</v>
      </c>
      <c r="H22" s="197">
        <v>0</v>
      </c>
      <c r="I22" s="197">
        <v>0</v>
      </c>
      <c r="J22" s="197">
        <v>592802</v>
      </c>
    </row>
    <row r="23" spans="1:10" ht="14.1" customHeight="1" x14ac:dyDescent="0.15">
      <c r="A23" s="231"/>
      <c r="B23" s="231"/>
      <c r="C23" s="231"/>
      <c r="D23" s="199" t="s">
        <v>140</v>
      </c>
      <c r="E23" s="197">
        <v>6</v>
      </c>
      <c r="F23" s="197">
        <v>12572</v>
      </c>
      <c r="G23" s="197">
        <v>75432</v>
      </c>
      <c r="H23" s="197">
        <v>0</v>
      </c>
      <c r="I23" s="197">
        <v>0</v>
      </c>
      <c r="J23" s="197">
        <v>75432</v>
      </c>
    </row>
    <row r="24" spans="1:10" ht="14.1" customHeight="1" x14ac:dyDescent="0.15">
      <c r="A24" s="231"/>
      <c r="B24" s="231"/>
      <c r="C24" s="231"/>
      <c r="D24" s="199" t="s">
        <v>78</v>
      </c>
      <c r="E24" s="197">
        <v>85</v>
      </c>
      <c r="F24" s="197">
        <v>12572</v>
      </c>
      <c r="G24" s="197">
        <v>1068620</v>
      </c>
      <c r="H24" s="197">
        <v>0</v>
      </c>
      <c r="I24" s="197">
        <v>0</v>
      </c>
      <c r="J24" s="197">
        <v>1068620</v>
      </c>
    </row>
    <row r="25" spans="1:10" ht="14.1" customHeight="1" x14ac:dyDescent="0.15">
      <c r="A25" s="231"/>
      <c r="B25" s="231"/>
      <c r="C25" s="231"/>
      <c r="D25" s="199" t="s">
        <v>145</v>
      </c>
      <c r="E25" s="197">
        <v>14</v>
      </c>
      <c r="F25" s="197">
        <v>9616</v>
      </c>
      <c r="G25" s="197">
        <v>134624</v>
      </c>
      <c r="H25" s="197">
        <v>0</v>
      </c>
      <c r="I25" s="197">
        <v>0</v>
      </c>
      <c r="J25" s="197">
        <v>134624</v>
      </c>
    </row>
    <row r="26" spans="1:10" ht="14.1" customHeight="1" x14ac:dyDescent="0.15">
      <c r="A26" s="231"/>
      <c r="B26" s="231"/>
      <c r="C26" s="231"/>
      <c r="D26" s="199" t="s">
        <v>83</v>
      </c>
      <c r="E26" s="197">
        <v>8</v>
      </c>
      <c r="F26" s="197">
        <v>9616</v>
      </c>
      <c r="G26" s="197">
        <v>76928</v>
      </c>
      <c r="H26" s="197">
        <v>0</v>
      </c>
      <c r="I26" s="197">
        <v>0</v>
      </c>
      <c r="J26" s="197">
        <v>76928</v>
      </c>
    </row>
    <row r="27" spans="1:10" ht="14.1" customHeight="1" x14ac:dyDescent="0.15">
      <c r="A27" s="231"/>
      <c r="B27" s="231"/>
      <c r="C27" s="231"/>
      <c r="D27" s="199" t="s">
        <v>135</v>
      </c>
      <c r="E27" s="197">
        <v>9</v>
      </c>
      <c r="F27" s="197">
        <v>6540</v>
      </c>
      <c r="G27" s="197">
        <v>58860</v>
      </c>
      <c r="H27" s="197">
        <v>0</v>
      </c>
      <c r="I27" s="197">
        <v>0</v>
      </c>
      <c r="J27" s="197">
        <v>58860</v>
      </c>
    </row>
    <row r="28" spans="1:10" ht="14.1" customHeight="1" x14ac:dyDescent="0.15">
      <c r="A28" s="231"/>
      <c r="B28" s="231"/>
      <c r="C28" s="231"/>
      <c r="D28" s="199" t="s">
        <v>77</v>
      </c>
      <c r="E28" s="197">
        <v>18</v>
      </c>
      <c r="F28" s="197">
        <v>6540</v>
      </c>
      <c r="G28" s="197">
        <v>117720</v>
      </c>
      <c r="H28" s="197">
        <v>0</v>
      </c>
      <c r="I28" s="197">
        <v>0</v>
      </c>
      <c r="J28" s="197">
        <v>117720</v>
      </c>
    </row>
    <row r="29" spans="1:10" ht="14.1" customHeight="1" x14ac:dyDescent="0.15">
      <c r="A29" s="231"/>
      <c r="B29" s="231"/>
      <c r="C29" s="231"/>
      <c r="D29" s="199" t="s">
        <v>84</v>
      </c>
      <c r="E29" s="197">
        <v>1</v>
      </c>
      <c r="F29" s="197">
        <v>2308</v>
      </c>
      <c r="G29" s="197">
        <v>2308</v>
      </c>
      <c r="H29" s="197">
        <v>0</v>
      </c>
      <c r="I29" s="197">
        <v>0</v>
      </c>
      <c r="J29" s="197">
        <v>2308</v>
      </c>
    </row>
    <row r="30" spans="1:10" ht="14.1" customHeight="1" x14ac:dyDescent="0.15">
      <c r="A30" s="231"/>
      <c r="B30" s="231"/>
      <c r="C30" s="231"/>
      <c r="D30" s="199" t="s">
        <v>68</v>
      </c>
      <c r="E30" s="197">
        <v>1</v>
      </c>
      <c r="F30" s="197">
        <v>28801</v>
      </c>
      <c r="G30" s="197">
        <v>28801</v>
      </c>
      <c r="H30" s="197">
        <v>0</v>
      </c>
      <c r="I30" s="197">
        <v>0</v>
      </c>
      <c r="J30" s="197">
        <v>28801</v>
      </c>
    </row>
    <row r="31" spans="1:10" ht="14.1" customHeight="1" x14ac:dyDescent="0.15">
      <c r="A31" s="231"/>
      <c r="B31" s="231"/>
      <c r="C31" s="231"/>
      <c r="D31" s="199" t="s">
        <v>141</v>
      </c>
      <c r="E31" s="197">
        <v>2</v>
      </c>
      <c r="F31" s="197">
        <v>3632</v>
      </c>
      <c r="G31" s="197">
        <v>7264</v>
      </c>
      <c r="H31" s="197">
        <v>0</v>
      </c>
      <c r="I31" s="197">
        <v>0</v>
      </c>
      <c r="J31" s="197">
        <v>7264</v>
      </c>
    </row>
    <row r="32" spans="1:10" ht="14.1" customHeight="1" x14ac:dyDescent="0.15">
      <c r="A32" s="231"/>
      <c r="B32" s="231"/>
      <c r="C32" s="231"/>
      <c r="D32" s="199" t="s">
        <v>136</v>
      </c>
      <c r="E32" s="197">
        <v>33</v>
      </c>
      <c r="F32" s="197">
        <v>3632</v>
      </c>
      <c r="G32" s="197">
        <v>119856</v>
      </c>
      <c r="H32" s="197">
        <v>0</v>
      </c>
      <c r="I32" s="197">
        <v>0</v>
      </c>
      <c r="J32" s="197">
        <v>119856</v>
      </c>
    </row>
    <row r="33" spans="1:10" ht="14.1" customHeight="1" x14ac:dyDescent="0.15">
      <c r="A33" s="231"/>
      <c r="B33" s="231"/>
      <c r="C33" s="231"/>
      <c r="D33" s="199" t="s">
        <v>142</v>
      </c>
      <c r="E33" s="197">
        <v>43</v>
      </c>
      <c r="F33" s="197">
        <v>4887</v>
      </c>
      <c r="G33" s="197">
        <v>210141</v>
      </c>
      <c r="H33" s="197">
        <v>0</v>
      </c>
      <c r="I33" s="197">
        <v>0</v>
      </c>
      <c r="J33" s="197">
        <v>210141</v>
      </c>
    </row>
    <row r="34" spans="1:10" ht="14.1" customHeight="1" x14ac:dyDescent="0.15">
      <c r="A34" s="231"/>
      <c r="B34" s="231"/>
      <c r="C34" s="231"/>
      <c r="D34" s="199" t="s">
        <v>137</v>
      </c>
      <c r="E34" s="197">
        <v>37</v>
      </c>
      <c r="F34" s="197">
        <v>4887</v>
      </c>
      <c r="G34" s="197">
        <v>180819</v>
      </c>
      <c r="H34" s="197">
        <v>0</v>
      </c>
      <c r="I34" s="197">
        <v>0</v>
      </c>
      <c r="J34" s="197">
        <v>180819</v>
      </c>
    </row>
    <row r="35" spans="1:10" ht="29.1" customHeight="1" x14ac:dyDescent="0.15">
      <c r="A35" s="231"/>
      <c r="B35" s="231"/>
      <c r="C35" s="230" t="s">
        <v>156</v>
      </c>
      <c r="D35" s="199" t="s">
        <v>70</v>
      </c>
      <c r="E35" s="197">
        <v>66</v>
      </c>
      <c r="F35" s="197">
        <v>3817</v>
      </c>
      <c r="G35" s="197">
        <v>251922</v>
      </c>
      <c r="H35" s="197">
        <v>1361</v>
      </c>
      <c r="I35" s="197">
        <v>89826</v>
      </c>
      <c r="J35" s="197">
        <v>162096</v>
      </c>
    </row>
    <row r="36" spans="1:10" ht="14.1" customHeight="1" x14ac:dyDescent="0.15">
      <c r="A36" s="231"/>
      <c r="B36" s="231"/>
      <c r="C36" s="231"/>
      <c r="D36" s="199" t="s">
        <v>79</v>
      </c>
      <c r="E36" s="197">
        <v>51</v>
      </c>
      <c r="F36" s="197">
        <v>27135</v>
      </c>
      <c r="G36" s="197">
        <v>1383885</v>
      </c>
      <c r="H36" s="197">
        <v>1361</v>
      </c>
      <c r="I36" s="197">
        <v>69411</v>
      </c>
      <c r="J36" s="197">
        <v>1314474</v>
      </c>
    </row>
    <row r="37" spans="1:10" ht="14.1" customHeight="1" x14ac:dyDescent="0.15">
      <c r="A37" s="231"/>
      <c r="B37" s="231"/>
      <c r="C37" s="231"/>
      <c r="D37" s="199" t="s">
        <v>73</v>
      </c>
      <c r="E37" s="197">
        <v>51</v>
      </c>
      <c r="F37" s="197">
        <v>13933</v>
      </c>
      <c r="G37" s="197">
        <v>710583</v>
      </c>
      <c r="H37" s="197">
        <v>1361</v>
      </c>
      <c r="I37" s="197">
        <v>69411</v>
      </c>
      <c r="J37" s="197">
        <v>641172</v>
      </c>
    </row>
    <row r="38" spans="1:10" ht="14.1" customHeight="1" x14ac:dyDescent="0.15">
      <c r="A38" s="231"/>
      <c r="B38" s="231"/>
      <c r="C38" s="231"/>
      <c r="D38" s="199" t="s">
        <v>74</v>
      </c>
      <c r="E38" s="197">
        <v>4</v>
      </c>
      <c r="F38" s="197">
        <v>10977</v>
      </c>
      <c r="G38" s="197">
        <v>43908</v>
      </c>
      <c r="H38" s="197">
        <v>1361</v>
      </c>
      <c r="I38" s="197">
        <v>5444</v>
      </c>
      <c r="J38" s="197">
        <v>38464</v>
      </c>
    </row>
    <row r="39" spans="1:10" ht="14.1" customHeight="1" x14ac:dyDescent="0.15">
      <c r="A39" s="231"/>
      <c r="B39" s="231"/>
      <c r="C39" s="231"/>
      <c r="D39" s="199" t="s">
        <v>71</v>
      </c>
      <c r="E39" s="197">
        <v>18</v>
      </c>
      <c r="F39" s="197">
        <v>7901</v>
      </c>
      <c r="G39" s="197">
        <v>142218</v>
      </c>
      <c r="H39" s="197">
        <v>1361</v>
      </c>
      <c r="I39" s="197">
        <v>24498</v>
      </c>
      <c r="J39" s="197">
        <v>117720</v>
      </c>
    </row>
    <row r="40" spans="1:10" ht="14.1" customHeight="1" x14ac:dyDescent="0.15">
      <c r="A40" s="231"/>
      <c r="B40" s="231"/>
      <c r="C40" s="231"/>
      <c r="D40" s="199" t="s">
        <v>72</v>
      </c>
      <c r="E40" s="197">
        <v>1</v>
      </c>
      <c r="F40" s="197">
        <v>5432</v>
      </c>
      <c r="G40" s="197">
        <v>5432</v>
      </c>
      <c r="H40" s="197">
        <v>1361</v>
      </c>
      <c r="I40" s="197">
        <v>1361</v>
      </c>
      <c r="J40" s="197">
        <v>4071</v>
      </c>
    </row>
    <row r="41" spans="1:10" ht="14.1" customHeight="1" x14ac:dyDescent="0.15">
      <c r="A41" s="231"/>
      <c r="B41" s="231"/>
      <c r="C41" s="231"/>
      <c r="D41" s="199" t="s">
        <v>75</v>
      </c>
      <c r="E41" s="197">
        <v>9</v>
      </c>
      <c r="F41" s="197">
        <v>2515</v>
      </c>
      <c r="G41" s="197">
        <v>22635</v>
      </c>
      <c r="H41" s="197">
        <v>1361</v>
      </c>
      <c r="I41" s="197">
        <v>12249</v>
      </c>
      <c r="J41" s="197">
        <v>10386</v>
      </c>
    </row>
    <row r="42" spans="1:10" ht="14.1" customHeight="1" x14ac:dyDescent="0.15">
      <c r="A42" s="231"/>
      <c r="B42" s="231"/>
      <c r="C42" s="231"/>
      <c r="D42" s="199" t="s">
        <v>138</v>
      </c>
      <c r="E42" s="197">
        <v>41</v>
      </c>
      <c r="F42" s="197">
        <v>4993</v>
      </c>
      <c r="G42" s="197">
        <v>204713</v>
      </c>
      <c r="H42" s="197">
        <v>1361</v>
      </c>
      <c r="I42" s="197">
        <v>55801</v>
      </c>
      <c r="J42" s="197">
        <v>148912</v>
      </c>
    </row>
    <row r="43" spans="1:10" ht="14.1" customHeight="1" x14ac:dyDescent="0.15">
      <c r="A43" s="231"/>
      <c r="B43" s="231"/>
      <c r="C43" s="231"/>
      <c r="D43" s="199" t="s">
        <v>139</v>
      </c>
      <c r="E43" s="197">
        <v>15</v>
      </c>
      <c r="F43" s="197">
        <v>6248</v>
      </c>
      <c r="G43" s="197">
        <v>93720</v>
      </c>
      <c r="H43" s="197">
        <v>1361</v>
      </c>
      <c r="I43" s="197">
        <v>20415</v>
      </c>
      <c r="J43" s="197">
        <v>73305</v>
      </c>
    </row>
    <row r="44" spans="1:10" ht="29.1" customHeight="1" x14ac:dyDescent="0.15">
      <c r="A44" s="231"/>
      <c r="B44" s="231"/>
      <c r="C44" s="230" t="s">
        <v>157</v>
      </c>
      <c r="D44" s="199" t="s">
        <v>79</v>
      </c>
      <c r="E44" s="197">
        <v>3</v>
      </c>
      <c r="F44" s="197">
        <v>27083</v>
      </c>
      <c r="G44" s="197">
        <v>81249</v>
      </c>
      <c r="H44" s="197">
        <v>1309</v>
      </c>
      <c r="I44" s="197">
        <v>3927</v>
      </c>
      <c r="J44" s="197">
        <v>77322</v>
      </c>
    </row>
    <row r="45" spans="1:10" ht="14.1" customHeight="1" x14ac:dyDescent="0.15">
      <c r="A45" s="231"/>
      <c r="B45" s="231"/>
      <c r="C45" s="231"/>
      <c r="D45" s="199" t="s">
        <v>73</v>
      </c>
      <c r="E45" s="197">
        <v>1</v>
      </c>
      <c r="F45" s="197">
        <v>13881</v>
      </c>
      <c r="G45" s="197">
        <v>13881</v>
      </c>
      <c r="H45" s="197">
        <v>1309</v>
      </c>
      <c r="I45" s="197">
        <v>1309</v>
      </c>
      <c r="J45" s="197">
        <v>12572</v>
      </c>
    </row>
    <row r="46" spans="1:10" ht="14.1" customHeight="1" x14ac:dyDescent="0.15">
      <c r="A46" s="231"/>
      <c r="B46" s="231"/>
      <c r="C46" s="231"/>
      <c r="D46" s="199" t="s">
        <v>71</v>
      </c>
      <c r="E46" s="197">
        <v>5</v>
      </c>
      <c r="F46" s="197">
        <v>7849</v>
      </c>
      <c r="G46" s="197">
        <v>39245</v>
      </c>
      <c r="H46" s="197">
        <v>1309</v>
      </c>
      <c r="I46" s="197">
        <v>6545</v>
      </c>
      <c r="J46" s="197">
        <v>32700</v>
      </c>
    </row>
    <row r="47" spans="1:10" ht="14.1" customHeight="1" x14ac:dyDescent="0.15">
      <c r="A47" s="231"/>
      <c r="B47" s="231"/>
      <c r="C47" s="231"/>
      <c r="D47" s="199" t="s">
        <v>72</v>
      </c>
      <c r="E47" s="197">
        <v>2</v>
      </c>
      <c r="F47" s="197">
        <v>5380</v>
      </c>
      <c r="G47" s="197">
        <v>10760</v>
      </c>
      <c r="H47" s="197">
        <v>1309</v>
      </c>
      <c r="I47" s="197">
        <v>2618</v>
      </c>
      <c r="J47" s="197">
        <v>8142</v>
      </c>
    </row>
    <row r="48" spans="1:10" ht="14.1" customHeight="1" x14ac:dyDescent="0.15">
      <c r="A48" s="231"/>
      <c r="B48" s="231"/>
      <c r="C48" s="231"/>
      <c r="D48" s="199" t="s">
        <v>138</v>
      </c>
      <c r="E48" s="197">
        <v>3</v>
      </c>
      <c r="F48" s="197">
        <v>4729</v>
      </c>
      <c r="G48" s="197">
        <v>14186</v>
      </c>
      <c r="H48" s="197">
        <v>1309</v>
      </c>
      <c r="I48" s="197">
        <v>3927</v>
      </c>
      <c r="J48" s="197">
        <v>10259</v>
      </c>
    </row>
    <row r="49" spans="1:10" ht="14.1" customHeight="1" x14ac:dyDescent="0.15">
      <c r="A49" s="231"/>
      <c r="B49" s="231"/>
      <c r="C49" s="231"/>
      <c r="D49" s="199" t="s">
        <v>139</v>
      </c>
      <c r="E49" s="197">
        <v>116</v>
      </c>
      <c r="F49" s="197">
        <v>5845</v>
      </c>
      <c r="G49" s="197">
        <v>677968</v>
      </c>
      <c r="H49" s="197">
        <v>1309</v>
      </c>
      <c r="I49" s="197">
        <v>151844</v>
      </c>
      <c r="J49" s="197">
        <v>526124</v>
      </c>
    </row>
    <row r="50" spans="1:10" ht="29.1" customHeight="1" x14ac:dyDescent="0.15">
      <c r="A50" s="231"/>
      <c r="B50" s="231"/>
      <c r="C50" s="230" t="s">
        <v>158</v>
      </c>
      <c r="D50" s="199" t="s">
        <v>70</v>
      </c>
      <c r="E50" s="197">
        <v>5163</v>
      </c>
      <c r="F50" s="197">
        <v>3128</v>
      </c>
      <c r="G50" s="197">
        <v>16149864</v>
      </c>
      <c r="H50" s="197">
        <v>672</v>
      </c>
      <c r="I50" s="197">
        <v>3469536</v>
      </c>
      <c r="J50" s="197">
        <v>12680328</v>
      </c>
    </row>
    <row r="51" spans="1:10" ht="14.1" customHeight="1" x14ac:dyDescent="0.15">
      <c r="A51" s="231"/>
      <c r="B51" s="231"/>
      <c r="C51" s="231"/>
      <c r="D51" s="199" t="s">
        <v>88</v>
      </c>
      <c r="E51" s="197">
        <v>57</v>
      </c>
      <c r="F51" s="197">
        <v>59297</v>
      </c>
      <c r="G51" s="197">
        <v>3379929</v>
      </c>
      <c r="H51" s="197">
        <v>672</v>
      </c>
      <c r="I51" s="197">
        <v>38304</v>
      </c>
      <c r="J51" s="197">
        <v>3341625</v>
      </c>
    </row>
    <row r="52" spans="1:10" ht="14.1" customHeight="1" x14ac:dyDescent="0.15">
      <c r="A52" s="231"/>
      <c r="B52" s="231"/>
      <c r="C52" s="231"/>
      <c r="D52" s="199" t="s">
        <v>101</v>
      </c>
      <c r="E52" s="197">
        <v>36</v>
      </c>
      <c r="F52" s="197">
        <v>43757</v>
      </c>
      <c r="G52" s="197">
        <v>1575252</v>
      </c>
      <c r="H52" s="197">
        <v>672</v>
      </c>
      <c r="I52" s="197">
        <v>24192</v>
      </c>
      <c r="J52" s="197">
        <v>1551060</v>
      </c>
    </row>
    <row r="53" spans="1:10" ht="14.1" customHeight="1" x14ac:dyDescent="0.15">
      <c r="A53" s="231"/>
      <c r="B53" s="231"/>
      <c r="C53" s="231"/>
      <c r="D53" s="199" t="s">
        <v>79</v>
      </c>
      <c r="E53" s="197">
        <v>2745</v>
      </c>
      <c r="F53" s="197">
        <v>26446</v>
      </c>
      <c r="G53" s="197">
        <v>72594270</v>
      </c>
      <c r="H53" s="197">
        <v>672</v>
      </c>
      <c r="I53" s="197">
        <v>1844640</v>
      </c>
      <c r="J53" s="197">
        <v>70749630</v>
      </c>
    </row>
    <row r="54" spans="1:10" ht="14.1" customHeight="1" x14ac:dyDescent="0.15">
      <c r="A54" s="231"/>
      <c r="B54" s="231"/>
      <c r="C54" s="231"/>
      <c r="D54" s="199" t="s">
        <v>73</v>
      </c>
      <c r="E54" s="197">
        <v>6851</v>
      </c>
      <c r="F54" s="197">
        <v>13244</v>
      </c>
      <c r="G54" s="197">
        <v>90734644</v>
      </c>
      <c r="H54" s="197">
        <v>672</v>
      </c>
      <c r="I54" s="197">
        <v>4603872</v>
      </c>
      <c r="J54" s="197">
        <v>86130772</v>
      </c>
    </row>
    <row r="55" spans="1:10" ht="14.1" customHeight="1" x14ac:dyDescent="0.15">
      <c r="A55" s="231"/>
      <c r="B55" s="231"/>
      <c r="C55" s="231"/>
      <c r="D55" s="199" t="s">
        <v>74</v>
      </c>
      <c r="E55" s="197">
        <v>1547</v>
      </c>
      <c r="F55" s="197">
        <v>10288</v>
      </c>
      <c r="G55" s="197">
        <v>15915536</v>
      </c>
      <c r="H55" s="197">
        <v>672</v>
      </c>
      <c r="I55" s="197">
        <v>1039584</v>
      </c>
      <c r="J55" s="197">
        <v>14875952</v>
      </c>
    </row>
    <row r="56" spans="1:10" ht="14.1" customHeight="1" x14ac:dyDescent="0.15">
      <c r="A56" s="231"/>
      <c r="B56" s="231"/>
      <c r="C56" s="231"/>
      <c r="D56" s="199" t="s">
        <v>71</v>
      </c>
      <c r="E56" s="197">
        <v>1837</v>
      </c>
      <c r="F56" s="197">
        <v>7212</v>
      </c>
      <c r="G56" s="197">
        <v>13248444</v>
      </c>
      <c r="H56" s="197">
        <v>672</v>
      </c>
      <c r="I56" s="197">
        <v>1234464</v>
      </c>
      <c r="J56" s="197">
        <v>12013980</v>
      </c>
    </row>
    <row r="57" spans="1:10" ht="14.1" customHeight="1" x14ac:dyDescent="0.15">
      <c r="A57" s="231"/>
      <c r="B57" s="231"/>
      <c r="C57" s="231"/>
      <c r="D57" s="199" t="s">
        <v>72</v>
      </c>
      <c r="E57" s="197">
        <v>40</v>
      </c>
      <c r="F57" s="197">
        <v>4743</v>
      </c>
      <c r="G57" s="197">
        <v>189720</v>
      </c>
      <c r="H57" s="197">
        <v>672</v>
      </c>
      <c r="I57" s="197">
        <v>26880</v>
      </c>
      <c r="J57" s="197">
        <v>162840</v>
      </c>
    </row>
    <row r="58" spans="1:10" ht="14.1" customHeight="1" x14ac:dyDescent="0.15">
      <c r="A58" s="231"/>
      <c r="B58" s="231"/>
      <c r="C58" s="231"/>
      <c r="D58" s="199" t="s">
        <v>82</v>
      </c>
      <c r="E58" s="197">
        <v>296</v>
      </c>
      <c r="F58" s="197">
        <v>2980</v>
      </c>
      <c r="G58" s="197">
        <v>882080</v>
      </c>
      <c r="H58" s="197">
        <v>672</v>
      </c>
      <c r="I58" s="197">
        <v>198912</v>
      </c>
      <c r="J58" s="197">
        <v>683168</v>
      </c>
    </row>
    <row r="59" spans="1:10" ht="14.1" customHeight="1" x14ac:dyDescent="0.15">
      <c r="A59" s="231"/>
      <c r="B59" s="231"/>
      <c r="C59" s="231"/>
      <c r="D59" s="199" t="s">
        <v>75</v>
      </c>
      <c r="E59" s="197">
        <v>126</v>
      </c>
      <c r="F59" s="197">
        <v>1826</v>
      </c>
      <c r="G59" s="197">
        <v>230076</v>
      </c>
      <c r="H59" s="197">
        <v>672</v>
      </c>
      <c r="I59" s="197">
        <v>84672</v>
      </c>
      <c r="J59" s="197">
        <v>145404</v>
      </c>
    </row>
    <row r="60" spans="1:10" ht="14.1" customHeight="1" x14ac:dyDescent="0.15">
      <c r="A60" s="231"/>
      <c r="B60" s="231"/>
      <c r="C60" s="231"/>
      <c r="D60" s="199" t="s">
        <v>92</v>
      </c>
      <c r="E60" s="197">
        <v>1</v>
      </c>
      <c r="F60" s="197">
        <v>1191</v>
      </c>
      <c r="G60" s="197">
        <v>1191</v>
      </c>
      <c r="H60" s="197">
        <v>672</v>
      </c>
      <c r="I60" s="197">
        <v>672</v>
      </c>
      <c r="J60" s="197">
        <v>519</v>
      </c>
    </row>
    <row r="61" spans="1:10" ht="14.1" customHeight="1" x14ac:dyDescent="0.15">
      <c r="A61" s="231"/>
      <c r="B61" s="231"/>
      <c r="C61" s="231"/>
      <c r="D61" s="199" t="s">
        <v>69</v>
      </c>
      <c r="E61" s="197">
        <v>114</v>
      </c>
      <c r="F61" s="197">
        <v>29473</v>
      </c>
      <c r="G61" s="197">
        <v>3359922</v>
      </c>
      <c r="H61" s="197">
        <v>672</v>
      </c>
      <c r="I61" s="197">
        <v>76608</v>
      </c>
      <c r="J61" s="197">
        <v>3283314</v>
      </c>
    </row>
    <row r="62" spans="1:10" ht="14.1" customHeight="1" x14ac:dyDescent="0.15">
      <c r="A62" s="231"/>
      <c r="B62" s="231"/>
      <c r="C62" s="231"/>
      <c r="D62" s="199" t="s">
        <v>138</v>
      </c>
      <c r="E62" s="197">
        <v>1815</v>
      </c>
      <c r="F62" s="197">
        <v>4304</v>
      </c>
      <c r="G62" s="197">
        <v>7811760</v>
      </c>
      <c r="H62" s="197">
        <v>672</v>
      </c>
      <c r="I62" s="197">
        <v>1219680</v>
      </c>
      <c r="J62" s="197">
        <v>6592080</v>
      </c>
    </row>
    <row r="63" spans="1:10" ht="14.1" customHeight="1" x14ac:dyDescent="0.15">
      <c r="A63" s="231"/>
      <c r="B63" s="231"/>
      <c r="C63" s="231"/>
      <c r="D63" s="199" t="s">
        <v>139</v>
      </c>
      <c r="E63" s="197">
        <v>4958</v>
      </c>
      <c r="F63" s="197">
        <v>5559</v>
      </c>
      <c r="G63" s="197">
        <v>27561522</v>
      </c>
      <c r="H63" s="197">
        <v>672</v>
      </c>
      <c r="I63" s="197">
        <v>3331776</v>
      </c>
      <c r="J63" s="197">
        <v>24229746</v>
      </c>
    </row>
    <row r="64" spans="1:10" ht="14.1" customHeight="1" x14ac:dyDescent="0.15">
      <c r="A64" s="231"/>
      <c r="B64" s="235" t="s">
        <v>164</v>
      </c>
      <c r="C64" s="232" t="s">
        <v>67</v>
      </c>
      <c r="D64" s="199" t="s">
        <v>143</v>
      </c>
      <c r="E64" s="197">
        <v>1</v>
      </c>
      <c r="F64" s="197">
        <v>43085</v>
      </c>
      <c r="G64" s="197">
        <v>43085</v>
      </c>
      <c r="H64" s="197">
        <v>1219</v>
      </c>
      <c r="I64" s="197">
        <v>1219</v>
      </c>
      <c r="J64" s="197">
        <v>41866</v>
      </c>
    </row>
    <row r="65" spans="1:10" ht="14.1" customHeight="1" x14ac:dyDescent="0.15">
      <c r="A65" s="231"/>
      <c r="B65" s="231"/>
      <c r="C65" s="231"/>
      <c r="D65" s="199" t="s">
        <v>153</v>
      </c>
      <c r="E65" s="197">
        <v>1</v>
      </c>
      <c r="F65" s="197">
        <v>43085</v>
      </c>
      <c r="G65" s="197">
        <v>43085</v>
      </c>
      <c r="H65" s="197">
        <v>1219</v>
      </c>
      <c r="I65" s="197">
        <v>1219</v>
      </c>
      <c r="J65" s="197">
        <v>41866</v>
      </c>
    </row>
    <row r="66" spans="1:10" ht="14.1" customHeight="1" x14ac:dyDescent="0.15">
      <c r="A66" s="231"/>
      <c r="B66" s="231"/>
      <c r="C66" s="231"/>
      <c r="D66" s="199" t="s">
        <v>144</v>
      </c>
      <c r="E66" s="197">
        <v>25</v>
      </c>
      <c r="F66" s="197">
        <v>25774</v>
      </c>
      <c r="G66" s="197">
        <v>644350</v>
      </c>
      <c r="H66" s="197">
        <v>1219</v>
      </c>
      <c r="I66" s="197">
        <v>30475</v>
      </c>
      <c r="J66" s="197">
        <v>613875</v>
      </c>
    </row>
    <row r="67" spans="1:10" ht="14.1" customHeight="1" x14ac:dyDescent="0.15">
      <c r="A67" s="231"/>
      <c r="B67" s="231"/>
      <c r="C67" s="231"/>
      <c r="D67" s="199" t="s">
        <v>85</v>
      </c>
      <c r="E67" s="197">
        <v>5</v>
      </c>
      <c r="F67" s="197">
        <v>25774</v>
      </c>
      <c r="G67" s="197">
        <v>128870</v>
      </c>
      <c r="H67" s="197">
        <v>1219</v>
      </c>
      <c r="I67" s="197">
        <v>6095</v>
      </c>
      <c r="J67" s="197">
        <v>122775</v>
      </c>
    </row>
    <row r="68" spans="1:10" ht="14.1" customHeight="1" x14ac:dyDescent="0.15">
      <c r="A68" s="231"/>
      <c r="B68" s="231"/>
      <c r="C68" s="231"/>
      <c r="D68" s="199" t="s">
        <v>140</v>
      </c>
      <c r="E68" s="197">
        <v>23</v>
      </c>
      <c r="F68" s="197">
        <v>12572</v>
      </c>
      <c r="G68" s="197">
        <v>289156</v>
      </c>
      <c r="H68" s="197">
        <v>1219</v>
      </c>
      <c r="I68" s="197">
        <v>28037</v>
      </c>
      <c r="J68" s="197">
        <v>261119</v>
      </c>
    </row>
    <row r="69" spans="1:10" ht="14.1" customHeight="1" x14ac:dyDescent="0.15">
      <c r="A69" s="231"/>
      <c r="B69" s="231"/>
      <c r="C69" s="231"/>
      <c r="D69" s="199" t="s">
        <v>78</v>
      </c>
      <c r="E69" s="197">
        <v>20</v>
      </c>
      <c r="F69" s="197">
        <v>12572</v>
      </c>
      <c r="G69" s="197">
        <v>251440</v>
      </c>
      <c r="H69" s="197">
        <v>1219</v>
      </c>
      <c r="I69" s="197">
        <v>24380</v>
      </c>
      <c r="J69" s="197">
        <v>227060</v>
      </c>
    </row>
    <row r="70" spans="1:10" ht="14.1" customHeight="1" x14ac:dyDescent="0.15">
      <c r="A70" s="231"/>
      <c r="B70" s="231"/>
      <c r="C70" s="231"/>
      <c r="D70" s="199" t="s">
        <v>145</v>
      </c>
      <c r="E70" s="197">
        <v>167</v>
      </c>
      <c r="F70" s="197">
        <v>9616</v>
      </c>
      <c r="G70" s="197">
        <v>1605872</v>
      </c>
      <c r="H70" s="197">
        <v>1219</v>
      </c>
      <c r="I70" s="197">
        <v>203573</v>
      </c>
      <c r="J70" s="197">
        <v>1402299</v>
      </c>
    </row>
    <row r="71" spans="1:10" ht="14.1" customHeight="1" x14ac:dyDescent="0.15">
      <c r="A71" s="231"/>
      <c r="B71" s="231"/>
      <c r="C71" s="231"/>
      <c r="D71" s="199" t="s">
        <v>83</v>
      </c>
      <c r="E71" s="197">
        <v>12</v>
      </c>
      <c r="F71" s="197">
        <v>9616</v>
      </c>
      <c r="G71" s="197">
        <v>115392</v>
      </c>
      <c r="H71" s="197">
        <v>1219</v>
      </c>
      <c r="I71" s="197">
        <v>14628</v>
      </c>
      <c r="J71" s="197">
        <v>100764</v>
      </c>
    </row>
    <row r="72" spans="1:10" ht="14.1" customHeight="1" x14ac:dyDescent="0.15">
      <c r="A72" s="231"/>
      <c r="B72" s="231"/>
      <c r="C72" s="231"/>
      <c r="D72" s="199" t="s">
        <v>135</v>
      </c>
      <c r="E72" s="197">
        <v>129</v>
      </c>
      <c r="F72" s="197">
        <v>6540</v>
      </c>
      <c r="G72" s="197">
        <v>843660</v>
      </c>
      <c r="H72" s="197">
        <v>1219</v>
      </c>
      <c r="I72" s="197">
        <v>157251</v>
      </c>
      <c r="J72" s="197">
        <v>686409</v>
      </c>
    </row>
    <row r="73" spans="1:10" ht="14.1" customHeight="1" x14ac:dyDescent="0.15">
      <c r="A73" s="231"/>
      <c r="B73" s="231"/>
      <c r="C73" s="231"/>
      <c r="D73" s="199" t="s">
        <v>77</v>
      </c>
      <c r="E73" s="197">
        <v>23</v>
      </c>
      <c r="F73" s="197">
        <v>6540</v>
      </c>
      <c r="G73" s="197">
        <v>150420</v>
      </c>
      <c r="H73" s="197">
        <v>1219</v>
      </c>
      <c r="I73" s="197">
        <v>28037</v>
      </c>
      <c r="J73" s="197">
        <v>122383</v>
      </c>
    </row>
    <row r="74" spans="1:10" ht="14.1" customHeight="1" x14ac:dyDescent="0.15">
      <c r="A74" s="231"/>
      <c r="B74" s="231"/>
      <c r="C74" s="231"/>
      <c r="D74" s="199" t="s">
        <v>148</v>
      </c>
      <c r="E74" s="197">
        <v>2</v>
      </c>
      <c r="F74" s="197">
        <v>4071</v>
      </c>
      <c r="G74" s="197">
        <v>8142</v>
      </c>
      <c r="H74" s="197">
        <v>1219</v>
      </c>
      <c r="I74" s="197">
        <v>2438</v>
      </c>
      <c r="J74" s="197">
        <v>5704</v>
      </c>
    </row>
    <row r="75" spans="1:10" ht="14.1" customHeight="1" x14ac:dyDescent="0.15">
      <c r="A75" s="231"/>
      <c r="B75" s="231"/>
      <c r="C75" s="231"/>
      <c r="D75" s="199" t="s">
        <v>86</v>
      </c>
      <c r="E75" s="197">
        <v>1</v>
      </c>
      <c r="F75" s="197">
        <v>4071</v>
      </c>
      <c r="G75" s="197">
        <v>4071</v>
      </c>
      <c r="H75" s="197">
        <v>1219</v>
      </c>
      <c r="I75" s="197">
        <v>1219</v>
      </c>
      <c r="J75" s="197">
        <v>2852</v>
      </c>
    </row>
    <row r="76" spans="1:10" ht="14.1" customHeight="1" x14ac:dyDescent="0.15">
      <c r="A76" s="231"/>
      <c r="B76" s="231"/>
      <c r="C76" s="231"/>
      <c r="D76" s="199" t="s">
        <v>146</v>
      </c>
      <c r="E76" s="197">
        <v>1</v>
      </c>
      <c r="F76" s="197">
        <v>2308</v>
      </c>
      <c r="G76" s="197">
        <v>2308</v>
      </c>
      <c r="H76" s="197">
        <v>1219</v>
      </c>
      <c r="I76" s="197">
        <v>1219</v>
      </c>
      <c r="J76" s="197">
        <v>1089</v>
      </c>
    </row>
    <row r="77" spans="1:10" ht="14.1" customHeight="1" x14ac:dyDescent="0.15">
      <c r="A77" s="231"/>
      <c r="B77" s="231"/>
      <c r="C77" s="231"/>
      <c r="D77" s="199" t="s">
        <v>84</v>
      </c>
      <c r="E77" s="197">
        <v>1</v>
      </c>
      <c r="F77" s="197">
        <v>2308</v>
      </c>
      <c r="G77" s="197">
        <v>2308</v>
      </c>
      <c r="H77" s="197">
        <v>1219</v>
      </c>
      <c r="I77" s="197">
        <v>1219</v>
      </c>
      <c r="J77" s="197">
        <v>1089</v>
      </c>
    </row>
    <row r="78" spans="1:10" ht="29.1" customHeight="1" x14ac:dyDescent="0.15">
      <c r="A78" s="231"/>
      <c r="B78" s="231"/>
      <c r="C78" s="230" t="s">
        <v>156</v>
      </c>
      <c r="D78" s="199" t="s">
        <v>101</v>
      </c>
      <c r="E78" s="197">
        <v>1</v>
      </c>
      <c r="F78" s="197">
        <v>44446</v>
      </c>
      <c r="G78" s="197">
        <v>44446</v>
      </c>
      <c r="H78" s="197">
        <v>2580</v>
      </c>
      <c r="I78" s="197">
        <v>2580</v>
      </c>
      <c r="J78" s="197">
        <v>41866</v>
      </c>
    </row>
    <row r="79" spans="1:10" ht="14.1" customHeight="1" x14ac:dyDescent="0.15">
      <c r="A79" s="231"/>
      <c r="B79" s="231"/>
      <c r="C79" s="231"/>
      <c r="D79" s="199" t="s">
        <v>79</v>
      </c>
      <c r="E79" s="197">
        <v>2</v>
      </c>
      <c r="F79" s="197">
        <v>27135</v>
      </c>
      <c r="G79" s="197">
        <v>54270</v>
      </c>
      <c r="H79" s="197">
        <v>2580</v>
      </c>
      <c r="I79" s="197">
        <v>5160</v>
      </c>
      <c r="J79" s="197">
        <v>49110</v>
      </c>
    </row>
    <row r="80" spans="1:10" ht="14.1" customHeight="1" x14ac:dyDescent="0.15">
      <c r="A80" s="231"/>
      <c r="B80" s="231"/>
      <c r="C80" s="231"/>
      <c r="D80" s="199" t="s">
        <v>73</v>
      </c>
      <c r="E80" s="197">
        <v>2</v>
      </c>
      <c r="F80" s="197">
        <v>13933</v>
      </c>
      <c r="G80" s="197">
        <v>27866</v>
      </c>
      <c r="H80" s="197">
        <v>2580</v>
      </c>
      <c r="I80" s="197">
        <v>5160</v>
      </c>
      <c r="J80" s="197">
        <v>22706</v>
      </c>
    </row>
    <row r="81" spans="1:10" ht="14.1" customHeight="1" x14ac:dyDescent="0.15">
      <c r="A81" s="231"/>
      <c r="B81" s="231"/>
      <c r="C81" s="231"/>
      <c r="D81" s="199" t="s">
        <v>74</v>
      </c>
      <c r="E81" s="197">
        <v>14</v>
      </c>
      <c r="F81" s="197">
        <v>10977</v>
      </c>
      <c r="G81" s="197">
        <v>153678</v>
      </c>
      <c r="H81" s="197">
        <v>2580</v>
      </c>
      <c r="I81" s="197">
        <v>36120</v>
      </c>
      <c r="J81" s="197">
        <v>117558</v>
      </c>
    </row>
    <row r="82" spans="1:10" ht="14.1" customHeight="1" x14ac:dyDescent="0.15">
      <c r="A82" s="231"/>
      <c r="B82" s="231"/>
      <c r="C82" s="231"/>
      <c r="D82" s="199" t="s">
        <v>71</v>
      </c>
      <c r="E82" s="197">
        <v>33</v>
      </c>
      <c r="F82" s="197">
        <v>7901</v>
      </c>
      <c r="G82" s="197">
        <v>260733</v>
      </c>
      <c r="H82" s="197">
        <v>2580</v>
      </c>
      <c r="I82" s="197">
        <v>85140</v>
      </c>
      <c r="J82" s="197">
        <v>175593</v>
      </c>
    </row>
    <row r="83" spans="1:10" ht="29.1" customHeight="1" x14ac:dyDescent="0.15">
      <c r="A83" s="231"/>
      <c r="B83" s="231"/>
      <c r="C83" s="230" t="s">
        <v>157</v>
      </c>
      <c r="D83" s="199" t="s">
        <v>79</v>
      </c>
      <c r="E83" s="197">
        <v>2</v>
      </c>
      <c r="F83" s="197">
        <v>27083</v>
      </c>
      <c r="G83" s="197">
        <v>54166</v>
      </c>
      <c r="H83" s="197">
        <v>2528</v>
      </c>
      <c r="I83" s="197">
        <v>5056</v>
      </c>
      <c r="J83" s="197">
        <v>49110</v>
      </c>
    </row>
    <row r="84" spans="1:10" ht="14.1" customHeight="1" x14ac:dyDescent="0.15">
      <c r="A84" s="231"/>
      <c r="B84" s="231"/>
      <c r="C84" s="231"/>
      <c r="D84" s="199" t="s">
        <v>73</v>
      </c>
      <c r="E84" s="197">
        <v>10</v>
      </c>
      <c r="F84" s="197">
        <v>13881</v>
      </c>
      <c r="G84" s="197">
        <v>138810</v>
      </c>
      <c r="H84" s="197">
        <v>2528</v>
      </c>
      <c r="I84" s="197">
        <v>25280</v>
      </c>
      <c r="J84" s="197">
        <v>113530</v>
      </c>
    </row>
    <row r="85" spans="1:10" ht="14.1" customHeight="1" x14ac:dyDescent="0.15">
      <c r="A85" s="231"/>
      <c r="B85" s="231"/>
      <c r="C85" s="231"/>
      <c r="D85" s="199" t="s">
        <v>74</v>
      </c>
      <c r="E85" s="197">
        <v>8</v>
      </c>
      <c r="F85" s="197">
        <v>10925</v>
      </c>
      <c r="G85" s="197">
        <v>87400</v>
      </c>
      <c r="H85" s="197">
        <v>2528</v>
      </c>
      <c r="I85" s="197">
        <v>20224</v>
      </c>
      <c r="J85" s="197">
        <v>67176</v>
      </c>
    </row>
    <row r="86" spans="1:10" ht="14.1" customHeight="1" x14ac:dyDescent="0.15">
      <c r="A86" s="231"/>
      <c r="B86" s="231"/>
      <c r="C86" s="231"/>
      <c r="D86" s="199" t="s">
        <v>71</v>
      </c>
      <c r="E86" s="197">
        <v>4</v>
      </c>
      <c r="F86" s="197">
        <v>7849</v>
      </c>
      <c r="G86" s="197">
        <v>31396</v>
      </c>
      <c r="H86" s="197">
        <v>2528</v>
      </c>
      <c r="I86" s="197">
        <v>10112</v>
      </c>
      <c r="J86" s="197">
        <v>21284</v>
      </c>
    </row>
    <row r="87" spans="1:10" ht="14.1" customHeight="1" x14ac:dyDescent="0.15">
      <c r="A87" s="231"/>
      <c r="B87" s="231"/>
      <c r="C87" s="231"/>
      <c r="D87" s="199" t="s">
        <v>72</v>
      </c>
      <c r="E87" s="197">
        <v>1</v>
      </c>
      <c r="F87" s="197">
        <v>5380</v>
      </c>
      <c r="G87" s="197">
        <v>5380</v>
      </c>
      <c r="H87" s="197">
        <v>2528</v>
      </c>
      <c r="I87" s="197">
        <v>2528</v>
      </c>
      <c r="J87" s="197">
        <v>2852</v>
      </c>
    </row>
    <row r="88" spans="1:10" ht="29.1" customHeight="1" x14ac:dyDescent="0.15">
      <c r="A88" s="231"/>
      <c r="B88" s="231"/>
      <c r="C88" s="230" t="s">
        <v>158</v>
      </c>
      <c r="D88" s="199" t="s">
        <v>88</v>
      </c>
      <c r="E88" s="197">
        <v>11</v>
      </c>
      <c r="F88" s="197">
        <v>59297</v>
      </c>
      <c r="G88" s="197">
        <v>652267</v>
      </c>
      <c r="H88" s="197">
        <v>1891</v>
      </c>
      <c r="I88" s="197">
        <v>20801</v>
      </c>
      <c r="J88" s="197">
        <v>631466</v>
      </c>
    </row>
    <row r="89" spans="1:10" ht="14.1" customHeight="1" x14ac:dyDescent="0.15">
      <c r="A89" s="231"/>
      <c r="B89" s="231"/>
      <c r="C89" s="231"/>
      <c r="D89" s="199" t="s">
        <v>101</v>
      </c>
      <c r="E89" s="197">
        <v>104</v>
      </c>
      <c r="F89" s="197">
        <v>43757</v>
      </c>
      <c r="G89" s="197">
        <v>4550728</v>
      </c>
      <c r="H89" s="197">
        <v>1891</v>
      </c>
      <c r="I89" s="197">
        <v>196664</v>
      </c>
      <c r="J89" s="197">
        <v>4354064</v>
      </c>
    </row>
    <row r="90" spans="1:10" ht="14.1" customHeight="1" x14ac:dyDescent="0.15">
      <c r="A90" s="231"/>
      <c r="B90" s="231"/>
      <c r="C90" s="231"/>
      <c r="D90" s="199" t="s">
        <v>79</v>
      </c>
      <c r="E90" s="197">
        <v>1614</v>
      </c>
      <c r="F90" s="197">
        <v>26446</v>
      </c>
      <c r="G90" s="197">
        <v>42683844</v>
      </c>
      <c r="H90" s="197">
        <v>1891</v>
      </c>
      <c r="I90" s="197">
        <v>3052074</v>
      </c>
      <c r="J90" s="197">
        <v>39631770</v>
      </c>
    </row>
    <row r="91" spans="1:10" ht="14.1" customHeight="1" x14ac:dyDescent="0.15">
      <c r="A91" s="231"/>
      <c r="B91" s="231"/>
      <c r="C91" s="231"/>
      <c r="D91" s="199" t="s">
        <v>73</v>
      </c>
      <c r="E91" s="197">
        <v>1281</v>
      </c>
      <c r="F91" s="197">
        <v>13244</v>
      </c>
      <c r="G91" s="197">
        <v>16965564</v>
      </c>
      <c r="H91" s="197">
        <v>1891</v>
      </c>
      <c r="I91" s="197">
        <v>2422371</v>
      </c>
      <c r="J91" s="197">
        <v>14543193</v>
      </c>
    </row>
    <row r="92" spans="1:10" ht="14.1" customHeight="1" x14ac:dyDescent="0.15">
      <c r="A92" s="231"/>
      <c r="B92" s="231"/>
      <c r="C92" s="231"/>
      <c r="D92" s="199" t="s">
        <v>74</v>
      </c>
      <c r="E92" s="197">
        <v>7433</v>
      </c>
      <c r="F92" s="197">
        <v>10288</v>
      </c>
      <c r="G92" s="197">
        <v>76470704</v>
      </c>
      <c r="H92" s="197">
        <v>1891</v>
      </c>
      <c r="I92" s="197">
        <v>14055803</v>
      </c>
      <c r="J92" s="197">
        <v>62414901</v>
      </c>
    </row>
    <row r="93" spans="1:10" ht="14.1" customHeight="1" x14ac:dyDescent="0.15">
      <c r="A93" s="231"/>
      <c r="B93" s="231"/>
      <c r="C93" s="231"/>
      <c r="D93" s="199" t="s">
        <v>71</v>
      </c>
      <c r="E93" s="197">
        <v>9178</v>
      </c>
      <c r="F93" s="197">
        <v>7212</v>
      </c>
      <c r="G93" s="197">
        <v>66191736</v>
      </c>
      <c r="H93" s="197">
        <v>1891</v>
      </c>
      <c r="I93" s="197">
        <v>17355598</v>
      </c>
      <c r="J93" s="197">
        <v>48836138</v>
      </c>
    </row>
    <row r="94" spans="1:10" ht="14.1" customHeight="1" x14ac:dyDescent="0.15">
      <c r="A94" s="231"/>
      <c r="B94" s="231"/>
      <c r="C94" s="231"/>
      <c r="D94" s="199" t="s">
        <v>72</v>
      </c>
      <c r="E94" s="197">
        <v>181</v>
      </c>
      <c r="F94" s="197">
        <v>4743</v>
      </c>
      <c r="G94" s="197">
        <v>858483</v>
      </c>
      <c r="H94" s="197">
        <v>1891</v>
      </c>
      <c r="I94" s="197">
        <v>342271</v>
      </c>
      <c r="J94" s="197">
        <v>516212</v>
      </c>
    </row>
    <row r="95" spans="1:10" ht="14.1" customHeight="1" x14ac:dyDescent="0.15">
      <c r="A95" s="231"/>
      <c r="B95" s="231"/>
      <c r="C95" s="231"/>
      <c r="D95" s="199" t="s">
        <v>82</v>
      </c>
      <c r="E95" s="197">
        <v>37</v>
      </c>
      <c r="F95" s="197">
        <v>2980</v>
      </c>
      <c r="G95" s="197">
        <v>110260</v>
      </c>
      <c r="H95" s="197">
        <v>1891</v>
      </c>
      <c r="I95" s="197">
        <v>69967</v>
      </c>
      <c r="J95" s="197">
        <v>40293</v>
      </c>
    </row>
    <row r="96" spans="1:10" ht="14.1" customHeight="1" x14ac:dyDescent="0.15">
      <c r="A96" s="231"/>
      <c r="B96" s="231"/>
      <c r="C96" s="231"/>
      <c r="D96" s="199" t="s">
        <v>75</v>
      </c>
      <c r="E96" s="197">
        <v>1</v>
      </c>
      <c r="F96" s="197">
        <v>1826</v>
      </c>
      <c r="G96" s="197">
        <v>1826</v>
      </c>
      <c r="H96" s="197">
        <v>1891</v>
      </c>
      <c r="I96" s="197">
        <v>1891</v>
      </c>
      <c r="J96" s="197">
        <v>-65</v>
      </c>
    </row>
    <row r="97" spans="1:10" ht="29.1" customHeight="1" x14ac:dyDescent="0.15">
      <c r="A97" s="230" t="s">
        <v>149</v>
      </c>
      <c r="B97" s="231" t="s">
        <v>53</v>
      </c>
      <c r="C97" s="231"/>
      <c r="D97" s="231"/>
      <c r="E97" s="197"/>
      <c r="F97" s="197">
        <v>364870</v>
      </c>
      <c r="G97" s="197">
        <v>80141076</v>
      </c>
      <c r="H97" s="197"/>
      <c r="I97" s="197">
        <v>5338969</v>
      </c>
      <c r="J97" s="197">
        <v>74802107</v>
      </c>
    </row>
    <row r="98" spans="1:10" ht="14.1" customHeight="1" x14ac:dyDescent="0.15">
      <c r="A98" s="231"/>
      <c r="B98" s="199" t="s">
        <v>63</v>
      </c>
      <c r="C98" s="199" t="s">
        <v>64</v>
      </c>
      <c r="D98" s="199" t="s">
        <v>65</v>
      </c>
      <c r="E98" s="233">
        <v>5</v>
      </c>
      <c r="F98" s="233">
        <v>13948</v>
      </c>
      <c r="G98" s="233">
        <v>69740</v>
      </c>
      <c r="H98" s="233">
        <v>0</v>
      </c>
      <c r="I98" s="233">
        <v>0</v>
      </c>
      <c r="J98" s="233">
        <v>69740</v>
      </c>
    </row>
    <row r="99" spans="1:10" ht="14.1" customHeight="1" x14ac:dyDescent="0.15">
      <c r="A99" s="231"/>
      <c r="B99" s="235" t="s">
        <v>66</v>
      </c>
      <c r="C99" s="232" t="s">
        <v>67</v>
      </c>
      <c r="D99" s="199" t="s">
        <v>133</v>
      </c>
      <c r="E99" s="234"/>
      <c r="F99" s="234"/>
      <c r="G99" s="234"/>
      <c r="H99" s="234"/>
      <c r="I99" s="234"/>
      <c r="J99" s="234"/>
    </row>
    <row r="100" spans="1:10" ht="14.1" customHeight="1" x14ac:dyDescent="0.15">
      <c r="A100" s="231"/>
      <c r="B100" s="231"/>
      <c r="C100" s="231"/>
      <c r="D100" s="199" t="s">
        <v>131</v>
      </c>
      <c r="E100" s="197">
        <v>2</v>
      </c>
      <c r="F100" s="197">
        <v>13948</v>
      </c>
      <c r="G100" s="197">
        <v>27896</v>
      </c>
      <c r="H100" s="197">
        <v>0</v>
      </c>
      <c r="I100" s="197">
        <v>0</v>
      </c>
      <c r="J100" s="197">
        <v>27896</v>
      </c>
    </row>
    <row r="101" spans="1:10" ht="29.1" customHeight="1" x14ac:dyDescent="0.15">
      <c r="A101" s="231"/>
      <c r="B101" s="231"/>
      <c r="C101" s="200" t="s">
        <v>156</v>
      </c>
      <c r="D101" s="199" t="s">
        <v>132</v>
      </c>
      <c r="E101" s="197">
        <v>31</v>
      </c>
      <c r="F101" s="197">
        <v>15309</v>
      </c>
      <c r="G101" s="197">
        <v>474579</v>
      </c>
      <c r="H101" s="197">
        <v>2580</v>
      </c>
      <c r="I101" s="197">
        <v>79980</v>
      </c>
      <c r="J101" s="197">
        <v>394599</v>
      </c>
    </row>
    <row r="102" spans="1:10" ht="29.1" customHeight="1" x14ac:dyDescent="0.15">
      <c r="A102" s="231"/>
      <c r="B102" s="231"/>
      <c r="C102" s="200" t="s">
        <v>158</v>
      </c>
      <c r="D102" s="199" t="s">
        <v>132</v>
      </c>
      <c r="E102" s="197">
        <v>2024</v>
      </c>
      <c r="F102" s="197">
        <v>14620</v>
      </c>
      <c r="G102" s="197">
        <v>29590880</v>
      </c>
      <c r="H102" s="197">
        <v>1891</v>
      </c>
      <c r="I102" s="197">
        <v>3827384</v>
      </c>
      <c r="J102" s="197">
        <v>25763496</v>
      </c>
    </row>
    <row r="103" spans="1:10" ht="42.95" customHeight="1" x14ac:dyDescent="0.15">
      <c r="A103" s="231"/>
      <c r="B103" s="230" t="s">
        <v>168</v>
      </c>
      <c r="C103" s="232" t="s">
        <v>67</v>
      </c>
      <c r="D103" s="199" t="s">
        <v>85</v>
      </c>
      <c r="E103" s="197">
        <v>1</v>
      </c>
      <c r="F103" s="197">
        <v>25774</v>
      </c>
      <c r="G103" s="197">
        <v>25774</v>
      </c>
      <c r="H103" s="197">
        <v>0</v>
      </c>
      <c r="I103" s="197">
        <v>0</v>
      </c>
      <c r="J103" s="197">
        <v>25774</v>
      </c>
    </row>
    <row r="104" spans="1:10" ht="14.1" customHeight="1" x14ac:dyDescent="0.15">
      <c r="A104" s="231"/>
      <c r="B104" s="231"/>
      <c r="C104" s="231"/>
      <c r="D104" s="199" t="s">
        <v>140</v>
      </c>
      <c r="E104" s="197">
        <v>1</v>
      </c>
      <c r="F104" s="197">
        <v>12572</v>
      </c>
      <c r="G104" s="197">
        <v>12572</v>
      </c>
      <c r="H104" s="197">
        <v>0</v>
      </c>
      <c r="I104" s="197">
        <v>0</v>
      </c>
      <c r="J104" s="197">
        <v>12572</v>
      </c>
    </row>
    <row r="105" spans="1:10" ht="14.1" customHeight="1" x14ac:dyDescent="0.15">
      <c r="A105" s="231"/>
      <c r="B105" s="231"/>
      <c r="C105" s="231"/>
      <c r="D105" s="199" t="s">
        <v>78</v>
      </c>
      <c r="E105" s="197">
        <v>1</v>
      </c>
      <c r="F105" s="197">
        <v>12572</v>
      </c>
      <c r="G105" s="197">
        <v>12572</v>
      </c>
      <c r="H105" s="197">
        <v>0</v>
      </c>
      <c r="I105" s="197">
        <v>0</v>
      </c>
      <c r="J105" s="197">
        <v>12572</v>
      </c>
    </row>
    <row r="106" spans="1:10" ht="14.1" customHeight="1" x14ac:dyDescent="0.15">
      <c r="A106" s="231"/>
      <c r="B106" s="231"/>
      <c r="C106" s="231"/>
      <c r="D106" s="199" t="s">
        <v>141</v>
      </c>
      <c r="E106" s="197">
        <v>22</v>
      </c>
      <c r="F106" s="197">
        <v>3632</v>
      </c>
      <c r="G106" s="197">
        <v>79904</v>
      </c>
      <c r="H106" s="197">
        <v>0</v>
      </c>
      <c r="I106" s="197">
        <v>0</v>
      </c>
      <c r="J106" s="197">
        <v>79904</v>
      </c>
    </row>
    <row r="107" spans="1:10" ht="14.1" customHeight="1" x14ac:dyDescent="0.15">
      <c r="A107" s="231"/>
      <c r="B107" s="231"/>
      <c r="C107" s="231"/>
      <c r="D107" s="199" t="s">
        <v>136</v>
      </c>
      <c r="E107" s="197">
        <v>2596</v>
      </c>
      <c r="F107" s="197">
        <v>3632</v>
      </c>
      <c r="G107" s="197">
        <v>9428672</v>
      </c>
      <c r="H107" s="197">
        <v>0</v>
      </c>
      <c r="I107" s="197">
        <v>0</v>
      </c>
      <c r="J107" s="197">
        <v>9428672</v>
      </c>
    </row>
    <row r="108" spans="1:10" ht="14.1" customHeight="1" x14ac:dyDescent="0.15">
      <c r="A108" s="231"/>
      <c r="B108" s="231"/>
      <c r="C108" s="231"/>
      <c r="D108" s="199" t="s">
        <v>142</v>
      </c>
      <c r="E108" s="197">
        <v>1</v>
      </c>
      <c r="F108" s="197">
        <v>4887</v>
      </c>
      <c r="G108" s="197">
        <v>4887</v>
      </c>
      <c r="H108" s="197">
        <v>0</v>
      </c>
      <c r="I108" s="197">
        <v>0</v>
      </c>
      <c r="J108" s="197">
        <v>4887</v>
      </c>
    </row>
    <row r="109" spans="1:10" ht="14.1" customHeight="1" x14ac:dyDescent="0.15">
      <c r="A109" s="231"/>
      <c r="B109" s="231"/>
      <c r="C109" s="231"/>
      <c r="D109" s="199" t="s">
        <v>137</v>
      </c>
      <c r="E109" s="197">
        <v>2</v>
      </c>
      <c r="F109" s="197">
        <v>4887</v>
      </c>
      <c r="G109" s="197">
        <v>9774</v>
      </c>
      <c r="H109" s="197">
        <v>0</v>
      </c>
      <c r="I109" s="197">
        <v>0</v>
      </c>
      <c r="J109" s="197">
        <v>9774</v>
      </c>
    </row>
    <row r="110" spans="1:10" ht="29.1" customHeight="1" x14ac:dyDescent="0.15">
      <c r="A110" s="231"/>
      <c r="B110" s="231"/>
      <c r="C110" s="230" t="s">
        <v>156</v>
      </c>
      <c r="D110" s="199" t="s">
        <v>70</v>
      </c>
      <c r="E110" s="197">
        <v>2</v>
      </c>
      <c r="F110" s="197">
        <v>3817</v>
      </c>
      <c r="G110" s="197">
        <v>7634</v>
      </c>
      <c r="H110" s="197">
        <v>1361</v>
      </c>
      <c r="I110" s="197">
        <v>2722</v>
      </c>
      <c r="J110" s="197">
        <v>4912</v>
      </c>
    </row>
    <row r="111" spans="1:10" ht="14.1" customHeight="1" x14ac:dyDescent="0.15">
      <c r="A111" s="231"/>
      <c r="B111" s="231"/>
      <c r="C111" s="231"/>
      <c r="D111" s="199" t="s">
        <v>79</v>
      </c>
      <c r="E111" s="197">
        <v>2</v>
      </c>
      <c r="F111" s="197">
        <v>27135</v>
      </c>
      <c r="G111" s="197">
        <v>54270</v>
      </c>
      <c r="H111" s="197">
        <v>1361</v>
      </c>
      <c r="I111" s="197">
        <v>2722</v>
      </c>
      <c r="J111" s="197">
        <v>51548</v>
      </c>
    </row>
    <row r="112" spans="1:10" ht="14.1" customHeight="1" x14ac:dyDescent="0.15">
      <c r="A112" s="231"/>
      <c r="B112" s="231"/>
      <c r="C112" s="231"/>
      <c r="D112" s="199" t="s">
        <v>71</v>
      </c>
      <c r="E112" s="197">
        <v>6</v>
      </c>
      <c r="F112" s="197">
        <v>7901</v>
      </c>
      <c r="G112" s="197">
        <v>47406</v>
      </c>
      <c r="H112" s="197">
        <v>1361</v>
      </c>
      <c r="I112" s="197">
        <v>8166</v>
      </c>
      <c r="J112" s="197">
        <v>39240</v>
      </c>
    </row>
    <row r="113" spans="1:10" ht="14.1" customHeight="1" x14ac:dyDescent="0.15">
      <c r="A113" s="231"/>
      <c r="B113" s="231"/>
      <c r="C113" s="231"/>
      <c r="D113" s="199" t="s">
        <v>138</v>
      </c>
      <c r="E113" s="197">
        <v>7</v>
      </c>
      <c r="F113" s="197">
        <v>4993</v>
      </c>
      <c r="G113" s="197">
        <v>34951</v>
      </c>
      <c r="H113" s="197">
        <v>1361</v>
      </c>
      <c r="I113" s="197">
        <v>9527</v>
      </c>
      <c r="J113" s="197">
        <v>25424</v>
      </c>
    </row>
    <row r="114" spans="1:10" ht="14.1" customHeight="1" x14ac:dyDescent="0.15">
      <c r="A114" s="231"/>
      <c r="B114" s="231"/>
      <c r="C114" s="231"/>
      <c r="D114" s="199" t="s">
        <v>139</v>
      </c>
      <c r="E114" s="197">
        <v>1</v>
      </c>
      <c r="F114" s="197">
        <v>6248</v>
      </c>
      <c r="G114" s="197">
        <v>6248</v>
      </c>
      <c r="H114" s="197">
        <v>1361</v>
      </c>
      <c r="I114" s="197">
        <v>1361</v>
      </c>
      <c r="J114" s="197">
        <v>4887</v>
      </c>
    </row>
    <row r="115" spans="1:10" ht="29.1" customHeight="1" x14ac:dyDescent="0.15">
      <c r="A115" s="231"/>
      <c r="B115" s="231"/>
      <c r="C115" s="200" t="s">
        <v>157</v>
      </c>
      <c r="D115" s="199" t="s">
        <v>79</v>
      </c>
      <c r="E115" s="197">
        <v>8</v>
      </c>
      <c r="F115" s="197">
        <v>26446</v>
      </c>
      <c r="G115" s="197">
        <v>211568</v>
      </c>
      <c r="H115" s="197">
        <v>1309</v>
      </c>
      <c r="I115" s="197">
        <v>10472</v>
      </c>
      <c r="J115" s="197">
        <v>201096</v>
      </c>
    </row>
    <row r="116" spans="1:10" ht="29.1" customHeight="1" x14ac:dyDescent="0.15">
      <c r="A116" s="231"/>
      <c r="B116" s="231"/>
      <c r="C116" s="230" t="s">
        <v>158</v>
      </c>
      <c r="D116" s="199" t="s">
        <v>70</v>
      </c>
      <c r="E116" s="197">
        <v>29</v>
      </c>
      <c r="F116" s="197">
        <v>3128</v>
      </c>
      <c r="G116" s="197">
        <v>90712</v>
      </c>
      <c r="H116" s="197">
        <v>672</v>
      </c>
      <c r="I116" s="197">
        <v>19488</v>
      </c>
      <c r="J116" s="197">
        <v>71224</v>
      </c>
    </row>
    <row r="117" spans="1:10" ht="14.1" customHeight="1" x14ac:dyDescent="0.15">
      <c r="A117" s="231"/>
      <c r="B117" s="231"/>
      <c r="C117" s="231"/>
      <c r="D117" s="199" t="s">
        <v>101</v>
      </c>
      <c r="E117" s="197">
        <v>55</v>
      </c>
      <c r="F117" s="197">
        <v>43757</v>
      </c>
      <c r="G117" s="197">
        <v>2406635</v>
      </c>
      <c r="H117" s="197">
        <v>672</v>
      </c>
      <c r="I117" s="197">
        <v>36960</v>
      </c>
      <c r="J117" s="197">
        <v>2369675</v>
      </c>
    </row>
    <row r="118" spans="1:10" ht="14.1" customHeight="1" x14ac:dyDescent="0.15">
      <c r="A118" s="231"/>
      <c r="B118" s="231"/>
      <c r="C118" s="231"/>
      <c r="D118" s="199" t="s">
        <v>79</v>
      </c>
      <c r="E118" s="197">
        <v>1145</v>
      </c>
      <c r="F118" s="197">
        <v>26446</v>
      </c>
      <c r="G118" s="197">
        <v>30280670</v>
      </c>
      <c r="H118" s="197">
        <v>672</v>
      </c>
      <c r="I118" s="197">
        <v>769440</v>
      </c>
      <c r="J118" s="197">
        <v>29511230</v>
      </c>
    </row>
    <row r="119" spans="1:10" ht="14.1" customHeight="1" x14ac:dyDescent="0.15">
      <c r="A119" s="231"/>
      <c r="B119" s="231"/>
      <c r="C119" s="231"/>
      <c r="D119" s="199" t="s">
        <v>73</v>
      </c>
      <c r="E119" s="197">
        <v>341</v>
      </c>
      <c r="F119" s="197">
        <v>13244</v>
      </c>
      <c r="G119" s="197">
        <v>4516204</v>
      </c>
      <c r="H119" s="197">
        <v>672</v>
      </c>
      <c r="I119" s="197">
        <v>229152</v>
      </c>
      <c r="J119" s="197">
        <v>4287052</v>
      </c>
    </row>
    <row r="120" spans="1:10" ht="14.1" customHeight="1" x14ac:dyDescent="0.15">
      <c r="A120" s="231"/>
      <c r="B120" s="231"/>
      <c r="C120" s="231"/>
      <c r="D120" s="199" t="s">
        <v>71</v>
      </c>
      <c r="E120" s="197">
        <v>129</v>
      </c>
      <c r="F120" s="197">
        <v>7212</v>
      </c>
      <c r="G120" s="197">
        <v>930348</v>
      </c>
      <c r="H120" s="197">
        <v>672</v>
      </c>
      <c r="I120" s="197">
        <v>86688</v>
      </c>
      <c r="J120" s="197">
        <v>843660</v>
      </c>
    </row>
    <row r="121" spans="1:10" ht="14.1" customHeight="1" x14ac:dyDescent="0.15">
      <c r="A121" s="231"/>
      <c r="B121" s="231"/>
      <c r="C121" s="231"/>
      <c r="D121" s="199" t="s">
        <v>69</v>
      </c>
      <c r="E121" s="197">
        <v>1</v>
      </c>
      <c r="F121" s="197">
        <v>29473</v>
      </c>
      <c r="G121" s="197">
        <v>29473</v>
      </c>
      <c r="H121" s="197">
        <v>672</v>
      </c>
      <c r="I121" s="197">
        <v>672</v>
      </c>
      <c r="J121" s="197">
        <v>28801</v>
      </c>
    </row>
    <row r="122" spans="1:10" ht="14.1" customHeight="1" x14ac:dyDescent="0.15">
      <c r="A122" s="231"/>
      <c r="B122" s="231"/>
      <c r="C122" s="231"/>
      <c r="D122" s="199" t="s">
        <v>138</v>
      </c>
      <c r="E122" s="197">
        <v>254</v>
      </c>
      <c r="F122" s="197">
        <v>4304</v>
      </c>
      <c r="G122" s="197">
        <v>1093216</v>
      </c>
      <c r="H122" s="197">
        <v>672</v>
      </c>
      <c r="I122" s="197">
        <v>170688</v>
      </c>
      <c r="J122" s="197">
        <v>922528</v>
      </c>
    </row>
    <row r="123" spans="1:10" ht="14.1" customHeight="1" x14ac:dyDescent="0.15">
      <c r="A123" s="231"/>
      <c r="B123" s="231"/>
      <c r="C123" s="231"/>
      <c r="D123" s="199" t="s">
        <v>139</v>
      </c>
      <c r="E123" s="197">
        <v>99</v>
      </c>
      <c r="F123" s="197">
        <v>5559</v>
      </c>
      <c r="G123" s="197">
        <v>550341</v>
      </c>
      <c r="H123" s="197">
        <v>672</v>
      </c>
      <c r="I123" s="197">
        <v>66528</v>
      </c>
      <c r="J123" s="197">
        <v>483813</v>
      </c>
    </row>
    <row r="124" spans="1:10" ht="29.1" customHeight="1" x14ac:dyDescent="0.15">
      <c r="A124" s="231"/>
      <c r="B124" s="235" t="s">
        <v>164</v>
      </c>
      <c r="C124" s="230" t="s">
        <v>158</v>
      </c>
      <c r="D124" s="199" t="s">
        <v>79</v>
      </c>
      <c r="E124" s="197">
        <v>5</v>
      </c>
      <c r="F124" s="197">
        <v>26446</v>
      </c>
      <c r="G124" s="197">
        <v>132230</v>
      </c>
      <c r="H124" s="197">
        <v>1891</v>
      </c>
      <c r="I124" s="197">
        <v>9455</v>
      </c>
      <c r="J124" s="197">
        <v>122775</v>
      </c>
    </row>
    <row r="125" spans="1:10" ht="14.1" customHeight="1" x14ac:dyDescent="0.15">
      <c r="A125" s="231"/>
      <c r="B125" s="231"/>
      <c r="C125" s="231"/>
      <c r="D125" s="199" t="s">
        <v>82</v>
      </c>
      <c r="E125" s="197">
        <v>4</v>
      </c>
      <c r="F125" s="197">
        <v>2980</v>
      </c>
      <c r="G125" s="197">
        <v>11920</v>
      </c>
      <c r="H125" s="197">
        <v>1891</v>
      </c>
      <c r="I125" s="197">
        <v>7564</v>
      </c>
      <c r="J125" s="197">
        <v>4356</v>
      </c>
    </row>
    <row r="126" spans="1:10" ht="29.1" customHeight="1" x14ac:dyDescent="0.15">
      <c r="A126" s="230" t="s">
        <v>120</v>
      </c>
      <c r="B126" s="231" t="s">
        <v>53</v>
      </c>
      <c r="C126" s="231"/>
      <c r="D126" s="231"/>
      <c r="E126" s="197"/>
      <c r="F126" s="197">
        <v>294191</v>
      </c>
      <c r="G126" s="197">
        <v>52166267</v>
      </c>
      <c r="H126" s="197"/>
      <c r="I126" s="197">
        <v>5267615</v>
      </c>
      <c r="J126" s="197">
        <v>46898652</v>
      </c>
    </row>
    <row r="127" spans="1:10" ht="14.1" customHeight="1" x14ac:dyDescent="0.15">
      <c r="A127" s="231"/>
      <c r="B127" s="199" t="s">
        <v>63</v>
      </c>
      <c r="C127" s="199" t="s">
        <v>64</v>
      </c>
      <c r="D127" s="199" t="s">
        <v>65</v>
      </c>
      <c r="E127" s="233">
        <v>1</v>
      </c>
      <c r="F127" s="233">
        <v>13948</v>
      </c>
      <c r="G127" s="233">
        <v>13948</v>
      </c>
      <c r="H127" s="233">
        <v>0</v>
      </c>
      <c r="I127" s="233">
        <v>0</v>
      </c>
      <c r="J127" s="233">
        <v>13948</v>
      </c>
    </row>
    <row r="128" spans="1:10" ht="14.1" customHeight="1" x14ac:dyDescent="0.15">
      <c r="A128" s="231"/>
      <c r="B128" s="235" t="s">
        <v>66</v>
      </c>
      <c r="C128" s="232" t="s">
        <v>67</v>
      </c>
      <c r="D128" s="199" t="s">
        <v>133</v>
      </c>
      <c r="E128" s="234"/>
      <c r="F128" s="234"/>
      <c r="G128" s="234"/>
      <c r="H128" s="234"/>
      <c r="I128" s="234"/>
      <c r="J128" s="234"/>
    </row>
    <row r="129" spans="1:10" ht="14.1" customHeight="1" x14ac:dyDescent="0.15">
      <c r="A129" s="231"/>
      <c r="B129" s="231"/>
      <c r="C129" s="231"/>
      <c r="D129" s="199" t="s">
        <v>131</v>
      </c>
      <c r="E129" s="197">
        <v>1</v>
      </c>
      <c r="F129" s="197">
        <v>13948</v>
      </c>
      <c r="G129" s="197">
        <v>13948</v>
      </c>
      <c r="H129" s="197">
        <v>0</v>
      </c>
      <c r="I129" s="197">
        <v>0</v>
      </c>
      <c r="J129" s="197">
        <v>13948</v>
      </c>
    </row>
    <row r="130" spans="1:10" ht="29.1" customHeight="1" x14ac:dyDescent="0.15">
      <c r="A130" s="231"/>
      <c r="B130" s="231"/>
      <c r="C130" s="200" t="s">
        <v>158</v>
      </c>
      <c r="D130" s="199" t="s">
        <v>132</v>
      </c>
      <c r="E130" s="197">
        <v>86</v>
      </c>
      <c r="F130" s="197">
        <v>14620</v>
      </c>
      <c r="G130" s="197">
        <v>1257320</v>
      </c>
      <c r="H130" s="197">
        <v>1891</v>
      </c>
      <c r="I130" s="197">
        <v>162626</v>
      </c>
      <c r="J130" s="197">
        <v>1094694</v>
      </c>
    </row>
    <row r="131" spans="1:10" ht="42.95" customHeight="1" x14ac:dyDescent="0.15">
      <c r="A131" s="231"/>
      <c r="B131" s="230" t="s">
        <v>168</v>
      </c>
      <c r="C131" s="232" t="s">
        <v>67</v>
      </c>
      <c r="D131" s="199" t="s">
        <v>144</v>
      </c>
      <c r="E131" s="197">
        <v>1</v>
      </c>
      <c r="F131" s="197">
        <v>25774</v>
      </c>
      <c r="G131" s="197">
        <v>25774</v>
      </c>
      <c r="H131" s="197">
        <v>0</v>
      </c>
      <c r="I131" s="197">
        <v>0</v>
      </c>
      <c r="J131" s="197">
        <v>25774</v>
      </c>
    </row>
    <row r="132" spans="1:10" ht="14.1" customHeight="1" x14ac:dyDescent="0.15">
      <c r="A132" s="231"/>
      <c r="B132" s="231"/>
      <c r="C132" s="231"/>
      <c r="D132" s="199" t="s">
        <v>85</v>
      </c>
      <c r="E132" s="197">
        <v>1</v>
      </c>
      <c r="F132" s="197">
        <v>25774</v>
      </c>
      <c r="G132" s="197">
        <v>25774</v>
      </c>
      <c r="H132" s="197">
        <v>0</v>
      </c>
      <c r="I132" s="197">
        <v>0</v>
      </c>
      <c r="J132" s="197">
        <v>25774</v>
      </c>
    </row>
    <row r="133" spans="1:10" ht="14.1" customHeight="1" x14ac:dyDescent="0.15">
      <c r="A133" s="231"/>
      <c r="B133" s="231"/>
      <c r="C133" s="231"/>
      <c r="D133" s="199" t="s">
        <v>140</v>
      </c>
      <c r="E133" s="197">
        <v>4</v>
      </c>
      <c r="F133" s="197">
        <v>12572</v>
      </c>
      <c r="G133" s="197">
        <v>50288</v>
      </c>
      <c r="H133" s="197">
        <v>0</v>
      </c>
      <c r="I133" s="197">
        <v>0</v>
      </c>
      <c r="J133" s="197">
        <v>50288</v>
      </c>
    </row>
    <row r="134" spans="1:10" ht="14.1" customHeight="1" x14ac:dyDescent="0.15">
      <c r="A134" s="231"/>
      <c r="B134" s="231"/>
      <c r="C134" s="231"/>
      <c r="D134" s="199" t="s">
        <v>78</v>
      </c>
      <c r="E134" s="197">
        <v>1</v>
      </c>
      <c r="F134" s="197">
        <v>12572</v>
      </c>
      <c r="G134" s="197">
        <v>12572</v>
      </c>
      <c r="H134" s="197">
        <v>0</v>
      </c>
      <c r="I134" s="197">
        <v>0</v>
      </c>
      <c r="J134" s="197">
        <v>12572</v>
      </c>
    </row>
    <row r="135" spans="1:10" ht="14.1" customHeight="1" x14ac:dyDescent="0.15">
      <c r="A135" s="231"/>
      <c r="B135" s="231"/>
      <c r="C135" s="231"/>
      <c r="D135" s="199" t="s">
        <v>147</v>
      </c>
      <c r="E135" s="197">
        <v>1</v>
      </c>
      <c r="F135" s="197">
        <v>1154</v>
      </c>
      <c r="G135" s="197">
        <v>1154</v>
      </c>
      <c r="H135" s="197">
        <v>0</v>
      </c>
      <c r="I135" s="197">
        <v>0</v>
      </c>
      <c r="J135" s="197">
        <v>1154</v>
      </c>
    </row>
    <row r="136" spans="1:10" ht="14.1" customHeight="1" x14ac:dyDescent="0.15">
      <c r="A136" s="231"/>
      <c r="B136" s="231"/>
      <c r="C136" s="231"/>
      <c r="D136" s="199" t="s">
        <v>152</v>
      </c>
      <c r="E136" s="197">
        <v>1</v>
      </c>
      <c r="F136" s="197">
        <v>28801</v>
      </c>
      <c r="G136" s="197">
        <v>28801</v>
      </c>
      <c r="H136" s="197">
        <v>0</v>
      </c>
      <c r="I136" s="197">
        <v>0</v>
      </c>
      <c r="J136" s="197">
        <v>28801</v>
      </c>
    </row>
    <row r="137" spans="1:10" ht="29.1" customHeight="1" x14ac:dyDescent="0.15">
      <c r="A137" s="231"/>
      <c r="B137" s="231"/>
      <c r="C137" s="230" t="s">
        <v>156</v>
      </c>
      <c r="D137" s="199" t="s">
        <v>70</v>
      </c>
      <c r="E137" s="197">
        <v>33</v>
      </c>
      <c r="F137" s="197">
        <v>3817</v>
      </c>
      <c r="G137" s="197">
        <v>125961</v>
      </c>
      <c r="H137" s="197">
        <v>1361</v>
      </c>
      <c r="I137" s="197">
        <v>44913</v>
      </c>
      <c r="J137" s="197">
        <v>81048</v>
      </c>
    </row>
    <row r="138" spans="1:10" ht="14.1" customHeight="1" x14ac:dyDescent="0.15">
      <c r="A138" s="231"/>
      <c r="B138" s="231"/>
      <c r="C138" s="231"/>
      <c r="D138" s="199" t="s">
        <v>79</v>
      </c>
      <c r="E138" s="197">
        <v>6</v>
      </c>
      <c r="F138" s="197">
        <v>27135</v>
      </c>
      <c r="G138" s="197">
        <v>162810</v>
      </c>
      <c r="H138" s="197">
        <v>1361</v>
      </c>
      <c r="I138" s="197">
        <v>8166</v>
      </c>
      <c r="J138" s="197">
        <v>154644</v>
      </c>
    </row>
    <row r="139" spans="1:10" ht="29.1" customHeight="1" x14ac:dyDescent="0.15">
      <c r="A139" s="231"/>
      <c r="B139" s="231"/>
      <c r="C139" s="200" t="s">
        <v>157</v>
      </c>
      <c r="D139" s="199" t="s">
        <v>70</v>
      </c>
      <c r="E139" s="197">
        <v>33</v>
      </c>
      <c r="F139" s="197">
        <v>3321</v>
      </c>
      <c r="G139" s="197">
        <v>109594</v>
      </c>
      <c r="H139" s="197">
        <v>1309</v>
      </c>
      <c r="I139" s="197">
        <v>43197</v>
      </c>
      <c r="J139" s="197">
        <v>66397</v>
      </c>
    </row>
    <row r="140" spans="1:10" ht="29.1" customHeight="1" x14ac:dyDescent="0.15">
      <c r="A140" s="231"/>
      <c r="B140" s="231"/>
      <c r="C140" s="230" t="s">
        <v>158</v>
      </c>
      <c r="D140" s="199" t="s">
        <v>70</v>
      </c>
      <c r="E140" s="197">
        <v>4869</v>
      </c>
      <c r="F140" s="197">
        <v>3128</v>
      </c>
      <c r="G140" s="197">
        <v>15230232</v>
      </c>
      <c r="H140" s="197">
        <v>672</v>
      </c>
      <c r="I140" s="197">
        <v>3271968</v>
      </c>
      <c r="J140" s="197">
        <v>11958264</v>
      </c>
    </row>
    <row r="141" spans="1:10" ht="14.1" customHeight="1" x14ac:dyDescent="0.15">
      <c r="A141" s="231"/>
      <c r="B141" s="231"/>
      <c r="C141" s="231"/>
      <c r="D141" s="199" t="s">
        <v>79</v>
      </c>
      <c r="E141" s="197">
        <v>657</v>
      </c>
      <c r="F141" s="197">
        <v>26446</v>
      </c>
      <c r="G141" s="197">
        <v>17375022</v>
      </c>
      <c r="H141" s="197">
        <v>672</v>
      </c>
      <c r="I141" s="197">
        <v>441504</v>
      </c>
      <c r="J141" s="197">
        <v>16933518</v>
      </c>
    </row>
    <row r="142" spans="1:10" ht="14.1" customHeight="1" x14ac:dyDescent="0.15">
      <c r="A142" s="231"/>
      <c r="B142" s="231"/>
      <c r="C142" s="231"/>
      <c r="D142" s="199" t="s">
        <v>73</v>
      </c>
      <c r="E142" s="197">
        <v>1232</v>
      </c>
      <c r="F142" s="197">
        <v>13244</v>
      </c>
      <c r="G142" s="197">
        <v>16316608</v>
      </c>
      <c r="H142" s="197">
        <v>672</v>
      </c>
      <c r="I142" s="197">
        <v>827904</v>
      </c>
      <c r="J142" s="197">
        <v>15488704</v>
      </c>
    </row>
    <row r="143" spans="1:10" ht="14.1" customHeight="1" x14ac:dyDescent="0.15">
      <c r="A143" s="231"/>
      <c r="B143" s="231"/>
      <c r="C143" s="231"/>
      <c r="D143" s="199" t="s">
        <v>71</v>
      </c>
      <c r="E143" s="197">
        <v>10</v>
      </c>
      <c r="F143" s="197">
        <v>7212</v>
      </c>
      <c r="G143" s="197">
        <v>72120</v>
      </c>
      <c r="H143" s="197">
        <v>672</v>
      </c>
      <c r="I143" s="197">
        <v>6720</v>
      </c>
      <c r="J143" s="197">
        <v>65400</v>
      </c>
    </row>
    <row r="144" spans="1:10" ht="14.1" customHeight="1" x14ac:dyDescent="0.15">
      <c r="A144" s="231"/>
      <c r="B144" s="231"/>
      <c r="C144" s="231"/>
      <c r="D144" s="199" t="s">
        <v>82</v>
      </c>
      <c r="E144" s="197">
        <v>1</v>
      </c>
      <c r="F144" s="197">
        <v>2980</v>
      </c>
      <c r="G144" s="197">
        <v>2980</v>
      </c>
      <c r="H144" s="197">
        <v>672</v>
      </c>
      <c r="I144" s="197">
        <v>672</v>
      </c>
      <c r="J144" s="197">
        <v>2308</v>
      </c>
    </row>
    <row r="145" spans="1:10" ht="14.1" customHeight="1" x14ac:dyDescent="0.15">
      <c r="A145" s="231"/>
      <c r="B145" s="231"/>
      <c r="C145" s="231"/>
      <c r="D145" s="199" t="s">
        <v>75</v>
      </c>
      <c r="E145" s="197">
        <v>675</v>
      </c>
      <c r="F145" s="197">
        <v>1826</v>
      </c>
      <c r="G145" s="197">
        <v>1232550</v>
      </c>
      <c r="H145" s="197">
        <v>672</v>
      </c>
      <c r="I145" s="197">
        <v>453600</v>
      </c>
      <c r="J145" s="197">
        <v>778950</v>
      </c>
    </row>
    <row r="146" spans="1:10" ht="14.1" customHeight="1" x14ac:dyDescent="0.15">
      <c r="A146" s="231"/>
      <c r="B146" s="231"/>
      <c r="C146" s="231"/>
      <c r="D146" s="199" t="s">
        <v>69</v>
      </c>
      <c r="E146" s="197">
        <v>1</v>
      </c>
      <c r="F146" s="197">
        <v>29473</v>
      </c>
      <c r="G146" s="197">
        <v>29473</v>
      </c>
      <c r="H146" s="197">
        <v>672</v>
      </c>
      <c r="I146" s="197">
        <v>672</v>
      </c>
      <c r="J146" s="197">
        <v>28801</v>
      </c>
    </row>
    <row r="147" spans="1:10" ht="29.1" customHeight="1" x14ac:dyDescent="0.15">
      <c r="A147" s="231"/>
      <c r="B147" s="198" t="s">
        <v>164</v>
      </c>
      <c r="C147" s="200" t="s">
        <v>158</v>
      </c>
      <c r="D147" s="199" t="s">
        <v>79</v>
      </c>
      <c r="E147" s="197">
        <v>3</v>
      </c>
      <c r="F147" s="197">
        <v>26446</v>
      </c>
      <c r="G147" s="197">
        <v>79338</v>
      </c>
      <c r="H147" s="197">
        <v>1891</v>
      </c>
      <c r="I147" s="197">
        <v>5673</v>
      </c>
      <c r="J147" s="197">
        <v>73665</v>
      </c>
    </row>
    <row r="148" spans="1:10" ht="29.1" customHeight="1" x14ac:dyDescent="0.15">
      <c r="A148" s="230" t="s">
        <v>150</v>
      </c>
      <c r="B148" s="231" t="s">
        <v>53</v>
      </c>
      <c r="C148" s="231"/>
      <c r="D148" s="231"/>
      <c r="E148" s="197"/>
      <c r="F148" s="197">
        <v>1294006</v>
      </c>
      <c r="G148" s="197">
        <v>626120465</v>
      </c>
      <c r="H148" s="197"/>
      <c r="I148" s="197">
        <v>90874503</v>
      </c>
      <c r="J148" s="197">
        <v>535245962</v>
      </c>
    </row>
    <row r="149" spans="1:10" ht="14.1" customHeight="1" x14ac:dyDescent="0.15">
      <c r="A149" s="231"/>
      <c r="B149" s="199" t="s">
        <v>63</v>
      </c>
      <c r="C149" s="199" t="s">
        <v>64</v>
      </c>
      <c r="D149" s="199" t="s">
        <v>65</v>
      </c>
      <c r="E149" s="233">
        <v>37</v>
      </c>
      <c r="F149" s="233">
        <v>13948</v>
      </c>
      <c r="G149" s="233">
        <v>516076</v>
      </c>
      <c r="H149" s="233">
        <v>0</v>
      </c>
      <c r="I149" s="233">
        <v>0</v>
      </c>
      <c r="J149" s="233">
        <v>516076</v>
      </c>
    </row>
    <row r="150" spans="1:10" ht="14.1" customHeight="1" x14ac:dyDescent="0.15">
      <c r="A150" s="231"/>
      <c r="B150" s="235" t="s">
        <v>66</v>
      </c>
      <c r="C150" s="232" t="s">
        <v>67</v>
      </c>
      <c r="D150" s="199" t="s">
        <v>133</v>
      </c>
      <c r="E150" s="234"/>
      <c r="F150" s="234"/>
      <c r="G150" s="234"/>
      <c r="H150" s="234"/>
      <c r="I150" s="234"/>
      <c r="J150" s="234"/>
    </row>
    <row r="151" spans="1:10" ht="14.1" customHeight="1" x14ac:dyDescent="0.15">
      <c r="A151" s="231"/>
      <c r="B151" s="231"/>
      <c r="C151" s="231"/>
      <c r="D151" s="199" t="s">
        <v>131</v>
      </c>
      <c r="E151" s="197">
        <v>244</v>
      </c>
      <c r="F151" s="197">
        <v>13948</v>
      </c>
      <c r="G151" s="197">
        <v>3403312</v>
      </c>
      <c r="H151" s="197">
        <v>0</v>
      </c>
      <c r="I151" s="197">
        <v>0</v>
      </c>
      <c r="J151" s="197">
        <v>3403312</v>
      </c>
    </row>
    <row r="152" spans="1:10" ht="29.1" customHeight="1" x14ac:dyDescent="0.15">
      <c r="A152" s="231"/>
      <c r="B152" s="231"/>
      <c r="C152" s="200" t="s">
        <v>156</v>
      </c>
      <c r="D152" s="199" t="s">
        <v>132</v>
      </c>
      <c r="E152" s="197">
        <v>237</v>
      </c>
      <c r="F152" s="197">
        <v>15309</v>
      </c>
      <c r="G152" s="197">
        <v>3628233</v>
      </c>
      <c r="H152" s="197">
        <v>2580</v>
      </c>
      <c r="I152" s="197">
        <v>611460</v>
      </c>
      <c r="J152" s="197">
        <v>3016773</v>
      </c>
    </row>
    <row r="153" spans="1:10" ht="29.1" customHeight="1" x14ac:dyDescent="0.15">
      <c r="A153" s="231"/>
      <c r="B153" s="231"/>
      <c r="C153" s="200" t="s">
        <v>158</v>
      </c>
      <c r="D153" s="199" t="s">
        <v>132</v>
      </c>
      <c r="E153" s="197">
        <v>8107</v>
      </c>
      <c r="F153" s="197">
        <v>14620</v>
      </c>
      <c r="G153" s="197">
        <v>118524340</v>
      </c>
      <c r="H153" s="197">
        <v>1891</v>
      </c>
      <c r="I153" s="197">
        <v>15330337</v>
      </c>
      <c r="J153" s="197">
        <v>103194003</v>
      </c>
    </row>
    <row r="154" spans="1:10" ht="14.1" customHeight="1" x14ac:dyDescent="0.15">
      <c r="A154" s="231"/>
      <c r="B154" s="235" t="s">
        <v>159</v>
      </c>
      <c r="C154" s="232" t="s">
        <v>108</v>
      </c>
      <c r="D154" s="199" t="s">
        <v>160</v>
      </c>
      <c r="E154" s="197">
        <v>31</v>
      </c>
      <c r="F154" s="197">
        <v>24755</v>
      </c>
      <c r="G154" s="197">
        <v>767405</v>
      </c>
      <c r="H154" s="197">
        <v>4105</v>
      </c>
      <c r="I154" s="197">
        <v>127255</v>
      </c>
      <c r="J154" s="197">
        <v>640150</v>
      </c>
    </row>
    <row r="155" spans="1:10" ht="14.1" customHeight="1" x14ac:dyDescent="0.15">
      <c r="A155" s="231"/>
      <c r="B155" s="231"/>
      <c r="C155" s="231"/>
      <c r="D155" s="199" t="s">
        <v>162</v>
      </c>
      <c r="E155" s="197">
        <v>517</v>
      </c>
      <c r="F155" s="197">
        <v>21320</v>
      </c>
      <c r="G155" s="197">
        <v>11022440</v>
      </c>
      <c r="H155" s="197">
        <v>4105</v>
      </c>
      <c r="I155" s="197">
        <v>2122285</v>
      </c>
      <c r="J155" s="197">
        <v>8900155</v>
      </c>
    </row>
    <row r="156" spans="1:10" ht="42.95" customHeight="1" x14ac:dyDescent="0.15">
      <c r="A156" s="231"/>
      <c r="B156" s="230" t="s">
        <v>168</v>
      </c>
      <c r="C156" s="232" t="s">
        <v>67</v>
      </c>
      <c r="D156" s="199" t="s">
        <v>153</v>
      </c>
      <c r="E156" s="197">
        <v>2</v>
      </c>
      <c r="F156" s="197">
        <v>43085</v>
      </c>
      <c r="G156" s="197">
        <v>86170</v>
      </c>
      <c r="H156" s="197">
        <v>0</v>
      </c>
      <c r="I156" s="197">
        <v>0</v>
      </c>
      <c r="J156" s="197">
        <v>86170</v>
      </c>
    </row>
    <row r="157" spans="1:10" ht="14.1" customHeight="1" x14ac:dyDescent="0.15">
      <c r="A157" s="231"/>
      <c r="B157" s="231"/>
      <c r="C157" s="231"/>
      <c r="D157" s="199" t="s">
        <v>144</v>
      </c>
      <c r="E157" s="197">
        <v>3</v>
      </c>
      <c r="F157" s="197">
        <v>25774</v>
      </c>
      <c r="G157" s="197">
        <v>77322</v>
      </c>
      <c r="H157" s="197">
        <v>0</v>
      </c>
      <c r="I157" s="197">
        <v>0</v>
      </c>
      <c r="J157" s="197">
        <v>77322</v>
      </c>
    </row>
    <row r="158" spans="1:10" ht="14.1" customHeight="1" x14ac:dyDescent="0.15">
      <c r="A158" s="231"/>
      <c r="B158" s="231"/>
      <c r="C158" s="231"/>
      <c r="D158" s="199" t="s">
        <v>85</v>
      </c>
      <c r="E158" s="197">
        <v>25</v>
      </c>
      <c r="F158" s="197">
        <v>25774</v>
      </c>
      <c r="G158" s="197">
        <v>644350</v>
      </c>
      <c r="H158" s="197">
        <v>0</v>
      </c>
      <c r="I158" s="197">
        <v>0</v>
      </c>
      <c r="J158" s="197">
        <v>644350</v>
      </c>
    </row>
    <row r="159" spans="1:10" ht="14.1" customHeight="1" x14ac:dyDescent="0.15">
      <c r="A159" s="231"/>
      <c r="B159" s="231"/>
      <c r="C159" s="231"/>
      <c r="D159" s="199" t="s">
        <v>140</v>
      </c>
      <c r="E159" s="197">
        <v>8</v>
      </c>
      <c r="F159" s="197">
        <v>12572</v>
      </c>
      <c r="G159" s="197">
        <v>100576</v>
      </c>
      <c r="H159" s="197">
        <v>0</v>
      </c>
      <c r="I159" s="197">
        <v>0</v>
      </c>
      <c r="J159" s="197">
        <v>100576</v>
      </c>
    </row>
    <row r="160" spans="1:10" ht="14.1" customHeight="1" x14ac:dyDescent="0.15">
      <c r="A160" s="231"/>
      <c r="B160" s="231"/>
      <c r="C160" s="231"/>
      <c r="D160" s="199" t="s">
        <v>78</v>
      </c>
      <c r="E160" s="197">
        <v>42</v>
      </c>
      <c r="F160" s="197">
        <v>12572</v>
      </c>
      <c r="G160" s="197">
        <v>528024</v>
      </c>
      <c r="H160" s="197">
        <v>0</v>
      </c>
      <c r="I160" s="197">
        <v>0</v>
      </c>
      <c r="J160" s="197">
        <v>528024</v>
      </c>
    </row>
    <row r="161" spans="1:10" ht="14.1" customHeight="1" x14ac:dyDescent="0.15">
      <c r="A161" s="231"/>
      <c r="B161" s="231"/>
      <c r="C161" s="231"/>
      <c r="D161" s="199" t="s">
        <v>145</v>
      </c>
      <c r="E161" s="197">
        <v>1</v>
      </c>
      <c r="F161" s="197">
        <v>9616</v>
      </c>
      <c r="G161" s="197">
        <v>9616</v>
      </c>
      <c r="H161" s="197">
        <v>0</v>
      </c>
      <c r="I161" s="197">
        <v>0</v>
      </c>
      <c r="J161" s="197">
        <v>9616</v>
      </c>
    </row>
    <row r="162" spans="1:10" ht="14.1" customHeight="1" x14ac:dyDescent="0.15">
      <c r="A162" s="231"/>
      <c r="B162" s="231"/>
      <c r="C162" s="231"/>
      <c r="D162" s="199" t="s">
        <v>83</v>
      </c>
      <c r="E162" s="197">
        <v>5</v>
      </c>
      <c r="F162" s="197">
        <v>9616</v>
      </c>
      <c r="G162" s="197">
        <v>48080</v>
      </c>
      <c r="H162" s="197">
        <v>0</v>
      </c>
      <c r="I162" s="197">
        <v>0</v>
      </c>
      <c r="J162" s="197">
        <v>48080</v>
      </c>
    </row>
    <row r="163" spans="1:10" ht="14.1" customHeight="1" x14ac:dyDescent="0.15">
      <c r="A163" s="231"/>
      <c r="B163" s="231"/>
      <c r="C163" s="231"/>
      <c r="D163" s="199" t="s">
        <v>135</v>
      </c>
      <c r="E163" s="197">
        <v>11</v>
      </c>
      <c r="F163" s="197">
        <v>6540</v>
      </c>
      <c r="G163" s="197">
        <v>71940</v>
      </c>
      <c r="H163" s="197">
        <v>0</v>
      </c>
      <c r="I163" s="197">
        <v>0</v>
      </c>
      <c r="J163" s="197">
        <v>71940</v>
      </c>
    </row>
    <row r="164" spans="1:10" ht="14.1" customHeight="1" x14ac:dyDescent="0.15">
      <c r="A164" s="231"/>
      <c r="B164" s="231"/>
      <c r="C164" s="231"/>
      <c r="D164" s="199" t="s">
        <v>77</v>
      </c>
      <c r="E164" s="197">
        <v>90</v>
      </c>
      <c r="F164" s="197">
        <v>6540</v>
      </c>
      <c r="G164" s="197">
        <v>588600</v>
      </c>
      <c r="H164" s="197">
        <v>0</v>
      </c>
      <c r="I164" s="197">
        <v>0</v>
      </c>
      <c r="J164" s="197">
        <v>588600</v>
      </c>
    </row>
    <row r="165" spans="1:10" ht="14.1" customHeight="1" x14ac:dyDescent="0.15">
      <c r="A165" s="231"/>
      <c r="B165" s="231"/>
      <c r="C165" s="231"/>
      <c r="D165" s="199" t="s">
        <v>148</v>
      </c>
      <c r="E165" s="197">
        <v>2</v>
      </c>
      <c r="F165" s="197">
        <v>4071</v>
      </c>
      <c r="G165" s="197">
        <v>8142</v>
      </c>
      <c r="H165" s="197">
        <v>0</v>
      </c>
      <c r="I165" s="197">
        <v>0</v>
      </c>
      <c r="J165" s="197">
        <v>8142</v>
      </c>
    </row>
    <row r="166" spans="1:10" ht="14.1" customHeight="1" x14ac:dyDescent="0.15">
      <c r="A166" s="231"/>
      <c r="B166" s="231"/>
      <c r="C166" s="231"/>
      <c r="D166" s="199" t="s">
        <v>86</v>
      </c>
      <c r="E166" s="197">
        <v>10</v>
      </c>
      <c r="F166" s="197">
        <v>4071</v>
      </c>
      <c r="G166" s="197">
        <v>40710</v>
      </c>
      <c r="H166" s="197">
        <v>0</v>
      </c>
      <c r="I166" s="197">
        <v>0</v>
      </c>
      <c r="J166" s="197">
        <v>40710</v>
      </c>
    </row>
    <row r="167" spans="1:10" ht="14.1" customHeight="1" x14ac:dyDescent="0.15">
      <c r="A167" s="231"/>
      <c r="B167" s="231"/>
      <c r="C167" s="231"/>
      <c r="D167" s="199" t="s">
        <v>84</v>
      </c>
      <c r="E167" s="197">
        <v>3</v>
      </c>
      <c r="F167" s="197">
        <v>2308</v>
      </c>
      <c r="G167" s="197">
        <v>6924</v>
      </c>
      <c r="H167" s="197">
        <v>0</v>
      </c>
      <c r="I167" s="197">
        <v>0</v>
      </c>
      <c r="J167" s="197">
        <v>6924</v>
      </c>
    </row>
    <row r="168" spans="1:10" ht="14.1" customHeight="1" x14ac:dyDescent="0.15">
      <c r="A168" s="231"/>
      <c r="B168" s="231"/>
      <c r="C168" s="231"/>
      <c r="D168" s="199" t="s">
        <v>147</v>
      </c>
      <c r="E168" s="197">
        <v>3</v>
      </c>
      <c r="F168" s="197">
        <v>1154</v>
      </c>
      <c r="G168" s="197">
        <v>3462</v>
      </c>
      <c r="H168" s="197">
        <v>0</v>
      </c>
      <c r="I168" s="197">
        <v>0</v>
      </c>
      <c r="J168" s="197">
        <v>3462</v>
      </c>
    </row>
    <row r="169" spans="1:10" ht="14.1" customHeight="1" x14ac:dyDescent="0.15">
      <c r="A169" s="231"/>
      <c r="B169" s="231"/>
      <c r="C169" s="231"/>
      <c r="D169" s="199" t="s">
        <v>89</v>
      </c>
      <c r="E169" s="197">
        <v>1</v>
      </c>
      <c r="F169" s="197">
        <v>1154</v>
      </c>
      <c r="G169" s="197">
        <v>1154</v>
      </c>
      <c r="H169" s="197">
        <v>0</v>
      </c>
      <c r="I169" s="197">
        <v>0</v>
      </c>
      <c r="J169" s="197">
        <v>1154</v>
      </c>
    </row>
    <row r="170" spans="1:10" ht="14.1" customHeight="1" x14ac:dyDescent="0.15">
      <c r="A170" s="231"/>
      <c r="B170" s="231"/>
      <c r="C170" s="231"/>
      <c r="D170" s="199" t="s">
        <v>152</v>
      </c>
      <c r="E170" s="197">
        <v>13</v>
      </c>
      <c r="F170" s="197">
        <v>28801</v>
      </c>
      <c r="G170" s="197">
        <v>374413</v>
      </c>
      <c r="H170" s="197">
        <v>0</v>
      </c>
      <c r="I170" s="197">
        <v>0</v>
      </c>
      <c r="J170" s="197">
        <v>374413</v>
      </c>
    </row>
    <row r="171" spans="1:10" ht="14.1" customHeight="1" x14ac:dyDescent="0.15">
      <c r="A171" s="231"/>
      <c r="B171" s="231"/>
      <c r="C171" s="231"/>
      <c r="D171" s="199" t="s">
        <v>68</v>
      </c>
      <c r="E171" s="197">
        <v>63</v>
      </c>
      <c r="F171" s="197">
        <v>28801</v>
      </c>
      <c r="G171" s="197">
        <v>1814463</v>
      </c>
      <c r="H171" s="197">
        <v>0</v>
      </c>
      <c r="I171" s="197">
        <v>0</v>
      </c>
      <c r="J171" s="197">
        <v>1814463</v>
      </c>
    </row>
    <row r="172" spans="1:10" ht="14.1" customHeight="1" x14ac:dyDescent="0.15">
      <c r="A172" s="231"/>
      <c r="B172" s="231"/>
      <c r="C172" s="231"/>
      <c r="D172" s="199" t="s">
        <v>136</v>
      </c>
      <c r="E172" s="197">
        <v>103</v>
      </c>
      <c r="F172" s="197">
        <v>3632</v>
      </c>
      <c r="G172" s="197">
        <v>374096</v>
      </c>
      <c r="H172" s="197">
        <v>0</v>
      </c>
      <c r="I172" s="197">
        <v>0</v>
      </c>
      <c r="J172" s="197">
        <v>374096</v>
      </c>
    </row>
    <row r="173" spans="1:10" ht="14.1" customHeight="1" x14ac:dyDescent="0.15">
      <c r="A173" s="231"/>
      <c r="B173" s="231"/>
      <c r="C173" s="231"/>
      <c r="D173" s="199" t="s">
        <v>142</v>
      </c>
      <c r="E173" s="197">
        <v>12</v>
      </c>
      <c r="F173" s="197">
        <v>4887</v>
      </c>
      <c r="G173" s="197">
        <v>58644</v>
      </c>
      <c r="H173" s="197">
        <v>0</v>
      </c>
      <c r="I173" s="197">
        <v>0</v>
      </c>
      <c r="J173" s="197">
        <v>58644</v>
      </c>
    </row>
    <row r="174" spans="1:10" ht="14.1" customHeight="1" x14ac:dyDescent="0.15">
      <c r="A174" s="231"/>
      <c r="B174" s="231"/>
      <c r="C174" s="231"/>
      <c r="D174" s="199" t="s">
        <v>137</v>
      </c>
      <c r="E174" s="197">
        <v>46</v>
      </c>
      <c r="F174" s="197">
        <v>4887</v>
      </c>
      <c r="G174" s="197">
        <v>224802</v>
      </c>
      <c r="H174" s="197">
        <v>0</v>
      </c>
      <c r="I174" s="197">
        <v>0</v>
      </c>
      <c r="J174" s="197">
        <v>224802</v>
      </c>
    </row>
    <row r="175" spans="1:10" ht="29.1" customHeight="1" x14ac:dyDescent="0.15">
      <c r="A175" s="231"/>
      <c r="B175" s="231"/>
      <c r="C175" s="230" t="s">
        <v>156</v>
      </c>
      <c r="D175" s="199" t="s">
        <v>70</v>
      </c>
      <c r="E175" s="197">
        <v>14</v>
      </c>
      <c r="F175" s="197">
        <v>3817</v>
      </c>
      <c r="G175" s="197">
        <v>53438</v>
      </c>
      <c r="H175" s="197">
        <v>1361</v>
      </c>
      <c r="I175" s="197">
        <v>19054</v>
      </c>
      <c r="J175" s="197">
        <v>34384</v>
      </c>
    </row>
    <row r="176" spans="1:10" ht="14.1" customHeight="1" x14ac:dyDescent="0.15">
      <c r="A176" s="231"/>
      <c r="B176" s="231"/>
      <c r="C176" s="231"/>
      <c r="D176" s="199" t="s">
        <v>88</v>
      </c>
      <c r="E176" s="197">
        <v>3</v>
      </c>
      <c r="F176" s="197">
        <v>59986</v>
      </c>
      <c r="G176" s="197">
        <v>179958</v>
      </c>
      <c r="H176" s="197">
        <v>1361</v>
      </c>
      <c r="I176" s="197">
        <v>4083</v>
      </c>
      <c r="J176" s="197">
        <v>175875</v>
      </c>
    </row>
    <row r="177" spans="1:10" ht="14.1" customHeight="1" x14ac:dyDescent="0.15">
      <c r="A177" s="231"/>
      <c r="B177" s="231"/>
      <c r="C177" s="231"/>
      <c r="D177" s="199" t="s">
        <v>79</v>
      </c>
      <c r="E177" s="197">
        <v>100</v>
      </c>
      <c r="F177" s="197">
        <v>27135</v>
      </c>
      <c r="G177" s="197">
        <v>2713500</v>
      </c>
      <c r="H177" s="197">
        <v>1361</v>
      </c>
      <c r="I177" s="197">
        <v>136100</v>
      </c>
      <c r="J177" s="197">
        <v>2577400</v>
      </c>
    </row>
    <row r="178" spans="1:10" ht="14.1" customHeight="1" x14ac:dyDescent="0.15">
      <c r="A178" s="231"/>
      <c r="B178" s="231"/>
      <c r="C178" s="231"/>
      <c r="D178" s="199" t="s">
        <v>73</v>
      </c>
      <c r="E178" s="197">
        <v>29</v>
      </c>
      <c r="F178" s="197">
        <v>13933</v>
      </c>
      <c r="G178" s="197">
        <v>404057</v>
      </c>
      <c r="H178" s="197">
        <v>1361</v>
      </c>
      <c r="I178" s="197">
        <v>39469</v>
      </c>
      <c r="J178" s="197">
        <v>364588</v>
      </c>
    </row>
    <row r="179" spans="1:10" ht="14.1" customHeight="1" x14ac:dyDescent="0.15">
      <c r="A179" s="231"/>
      <c r="B179" s="231"/>
      <c r="C179" s="231"/>
      <c r="D179" s="199" t="s">
        <v>74</v>
      </c>
      <c r="E179" s="197">
        <v>3</v>
      </c>
      <c r="F179" s="197">
        <v>10977</v>
      </c>
      <c r="G179" s="197">
        <v>32931</v>
      </c>
      <c r="H179" s="197">
        <v>1361</v>
      </c>
      <c r="I179" s="197">
        <v>4083</v>
      </c>
      <c r="J179" s="197">
        <v>28848</v>
      </c>
    </row>
    <row r="180" spans="1:10" ht="14.1" customHeight="1" x14ac:dyDescent="0.15">
      <c r="A180" s="231"/>
      <c r="B180" s="231"/>
      <c r="C180" s="231"/>
      <c r="D180" s="199" t="s">
        <v>71</v>
      </c>
      <c r="E180" s="197">
        <v>180</v>
      </c>
      <c r="F180" s="197">
        <v>7901</v>
      </c>
      <c r="G180" s="197">
        <v>1422180</v>
      </c>
      <c r="H180" s="197">
        <v>1361</v>
      </c>
      <c r="I180" s="197">
        <v>244980</v>
      </c>
      <c r="J180" s="197">
        <v>1177200</v>
      </c>
    </row>
    <row r="181" spans="1:10" ht="14.1" customHeight="1" x14ac:dyDescent="0.15">
      <c r="A181" s="231"/>
      <c r="B181" s="231"/>
      <c r="C181" s="231"/>
      <c r="D181" s="199" t="s">
        <v>72</v>
      </c>
      <c r="E181" s="197">
        <v>8</v>
      </c>
      <c r="F181" s="197">
        <v>5432</v>
      </c>
      <c r="G181" s="197">
        <v>43456</v>
      </c>
      <c r="H181" s="197">
        <v>1361</v>
      </c>
      <c r="I181" s="197">
        <v>10888</v>
      </c>
      <c r="J181" s="197">
        <v>32568</v>
      </c>
    </row>
    <row r="182" spans="1:10" ht="14.1" customHeight="1" x14ac:dyDescent="0.15">
      <c r="A182" s="231"/>
      <c r="B182" s="231"/>
      <c r="C182" s="231"/>
      <c r="D182" s="199" t="s">
        <v>82</v>
      </c>
      <c r="E182" s="197">
        <v>3</v>
      </c>
      <c r="F182" s="197">
        <v>3669</v>
      </c>
      <c r="G182" s="197">
        <v>11007</v>
      </c>
      <c r="H182" s="197">
        <v>1361</v>
      </c>
      <c r="I182" s="197">
        <v>4083</v>
      </c>
      <c r="J182" s="197">
        <v>6924</v>
      </c>
    </row>
    <row r="183" spans="1:10" ht="14.1" customHeight="1" x14ac:dyDescent="0.15">
      <c r="A183" s="231"/>
      <c r="B183" s="231"/>
      <c r="C183" s="231"/>
      <c r="D183" s="199" t="s">
        <v>75</v>
      </c>
      <c r="E183" s="197">
        <v>18</v>
      </c>
      <c r="F183" s="197">
        <v>2515</v>
      </c>
      <c r="G183" s="197">
        <v>45270</v>
      </c>
      <c r="H183" s="197">
        <v>1361</v>
      </c>
      <c r="I183" s="197">
        <v>24498</v>
      </c>
      <c r="J183" s="197">
        <v>20772</v>
      </c>
    </row>
    <row r="184" spans="1:10" ht="14.1" customHeight="1" x14ac:dyDescent="0.15">
      <c r="A184" s="231"/>
      <c r="B184" s="231"/>
      <c r="C184" s="231"/>
      <c r="D184" s="199" t="s">
        <v>69</v>
      </c>
      <c r="E184" s="197">
        <v>3</v>
      </c>
      <c r="F184" s="197">
        <v>30162</v>
      </c>
      <c r="G184" s="197">
        <v>90486</v>
      </c>
      <c r="H184" s="197">
        <v>1361</v>
      </c>
      <c r="I184" s="197">
        <v>4083</v>
      </c>
      <c r="J184" s="197">
        <v>86403</v>
      </c>
    </row>
    <row r="185" spans="1:10" ht="14.1" customHeight="1" x14ac:dyDescent="0.15">
      <c r="A185" s="231"/>
      <c r="B185" s="231"/>
      <c r="C185" s="231"/>
      <c r="D185" s="199" t="s">
        <v>138</v>
      </c>
      <c r="E185" s="197">
        <v>143</v>
      </c>
      <c r="F185" s="197">
        <v>4993</v>
      </c>
      <c r="G185" s="197">
        <v>713999</v>
      </c>
      <c r="H185" s="197">
        <v>1361</v>
      </c>
      <c r="I185" s="197">
        <v>194623</v>
      </c>
      <c r="J185" s="197">
        <v>519376</v>
      </c>
    </row>
    <row r="186" spans="1:10" ht="14.1" customHeight="1" x14ac:dyDescent="0.15">
      <c r="A186" s="231"/>
      <c r="B186" s="231"/>
      <c r="C186" s="231"/>
      <c r="D186" s="199" t="s">
        <v>139</v>
      </c>
      <c r="E186" s="197">
        <v>25</v>
      </c>
      <c r="F186" s="197">
        <v>6248</v>
      </c>
      <c r="G186" s="197">
        <v>156200</v>
      </c>
      <c r="H186" s="197">
        <v>1361</v>
      </c>
      <c r="I186" s="197">
        <v>34025</v>
      </c>
      <c r="J186" s="197">
        <v>122175</v>
      </c>
    </row>
    <row r="187" spans="1:10" ht="29.1" customHeight="1" x14ac:dyDescent="0.15">
      <c r="A187" s="231"/>
      <c r="B187" s="231"/>
      <c r="C187" s="230" t="s">
        <v>157</v>
      </c>
      <c r="D187" s="199" t="s">
        <v>71</v>
      </c>
      <c r="E187" s="197">
        <v>5</v>
      </c>
      <c r="F187" s="197">
        <v>7722</v>
      </c>
      <c r="G187" s="197">
        <v>38608</v>
      </c>
      <c r="H187" s="197">
        <v>1309</v>
      </c>
      <c r="I187" s="197">
        <v>6545</v>
      </c>
      <c r="J187" s="197">
        <v>32063</v>
      </c>
    </row>
    <row r="188" spans="1:10" ht="14.1" customHeight="1" x14ac:dyDescent="0.15">
      <c r="A188" s="231"/>
      <c r="B188" s="231"/>
      <c r="C188" s="231"/>
      <c r="D188" s="199" t="s">
        <v>138</v>
      </c>
      <c r="E188" s="197">
        <v>6</v>
      </c>
      <c r="F188" s="197">
        <v>4835</v>
      </c>
      <c r="G188" s="197">
        <v>29009</v>
      </c>
      <c r="H188" s="197">
        <v>1309</v>
      </c>
      <c r="I188" s="197">
        <v>7854</v>
      </c>
      <c r="J188" s="197">
        <v>21155</v>
      </c>
    </row>
    <row r="189" spans="1:10" ht="29.1" customHeight="1" x14ac:dyDescent="0.15">
      <c r="A189" s="231"/>
      <c r="B189" s="231"/>
      <c r="C189" s="230" t="s">
        <v>158</v>
      </c>
      <c r="D189" s="199" t="s">
        <v>70</v>
      </c>
      <c r="E189" s="197">
        <v>158</v>
      </c>
      <c r="F189" s="197">
        <v>3128</v>
      </c>
      <c r="G189" s="197">
        <v>494224</v>
      </c>
      <c r="H189" s="197">
        <v>672</v>
      </c>
      <c r="I189" s="197">
        <v>106176</v>
      </c>
      <c r="J189" s="197">
        <v>388048</v>
      </c>
    </row>
    <row r="190" spans="1:10" ht="14.1" customHeight="1" x14ac:dyDescent="0.15">
      <c r="A190" s="231"/>
      <c r="B190" s="231"/>
      <c r="C190" s="231"/>
      <c r="D190" s="199" t="s">
        <v>88</v>
      </c>
      <c r="E190" s="197">
        <v>76</v>
      </c>
      <c r="F190" s="197">
        <v>59297</v>
      </c>
      <c r="G190" s="197">
        <v>4506572</v>
      </c>
      <c r="H190" s="197">
        <v>672</v>
      </c>
      <c r="I190" s="197">
        <v>51072</v>
      </c>
      <c r="J190" s="197">
        <v>4455500</v>
      </c>
    </row>
    <row r="191" spans="1:10" ht="14.1" customHeight="1" x14ac:dyDescent="0.15">
      <c r="A191" s="231"/>
      <c r="B191" s="231"/>
      <c r="C191" s="231"/>
      <c r="D191" s="199" t="s">
        <v>101</v>
      </c>
      <c r="E191" s="197">
        <v>7</v>
      </c>
      <c r="F191" s="197">
        <v>43757</v>
      </c>
      <c r="G191" s="197">
        <v>306299</v>
      </c>
      <c r="H191" s="197">
        <v>672</v>
      </c>
      <c r="I191" s="197">
        <v>4704</v>
      </c>
      <c r="J191" s="197">
        <v>301595</v>
      </c>
    </row>
    <row r="192" spans="1:10" ht="14.1" customHeight="1" x14ac:dyDescent="0.15">
      <c r="A192" s="231"/>
      <c r="B192" s="231"/>
      <c r="C192" s="231"/>
      <c r="D192" s="199" t="s">
        <v>79</v>
      </c>
      <c r="E192" s="197">
        <v>995</v>
      </c>
      <c r="F192" s="197">
        <v>26446</v>
      </c>
      <c r="G192" s="197">
        <v>26313770</v>
      </c>
      <c r="H192" s="197">
        <v>672</v>
      </c>
      <c r="I192" s="197">
        <v>668640</v>
      </c>
      <c r="J192" s="197">
        <v>25645130</v>
      </c>
    </row>
    <row r="193" spans="1:10" ht="14.1" customHeight="1" x14ac:dyDescent="0.15">
      <c r="A193" s="231"/>
      <c r="B193" s="231"/>
      <c r="C193" s="231"/>
      <c r="D193" s="199" t="s">
        <v>73</v>
      </c>
      <c r="E193" s="197">
        <v>1358</v>
      </c>
      <c r="F193" s="197">
        <v>13244</v>
      </c>
      <c r="G193" s="197">
        <v>17985352</v>
      </c>
      <c r="H193" s="197">
        <v>672</v>
      </c>
      <c r="I193" s="197">
        <v>912576</v>
      </c>
      <c r="J193" s="197">
        <v>17072776</v>
      </c>
    </row>
    <row r="194" spans="1:10" ht="14.1" customHeight="1" x14ac:dyDescent="0.15">
      <c r="A194" s="231"/>
      <c r="B194" s="231"/>
      <c r="C194" s="231"/>
      <c r="D194" s="199" t="s">
        <v>74</v>
      </c>
      <c r="E194" s="197">
        <v>87</v>
      </c>
      <c r="F194" s="197">
        <v>10288</v>
      </c>
      <c r="G194" s="197">
        <v>895056</v>
      </c>
      <c r="H194" s="197">
        <v>672</v>
      </c>
      <c r="I194" s="197">
        <v>58464</v>
      </c>
      <c r="J194" s="197">
        <v>836592</v>
      </c>
    </row>
    <row r="195" spans="1:10" ht="14.1" customHeight="1" x14ac:dyDescent="0.15">
      <c r="A195" s="231"/>
      <c r="B195" s="231"/>
      <c r="C195" s="231"/>
      <c r="D195" s="199" t="s">
        <v>71</v>
      </c>
      <c r="E195" s="197">
        <v>1731</v>
      </c>
      <c r="F195" s="197">
        <v>7212</v>
      </c>
      <c r="G195" s="197">
        <v>12483972</v>
      </c>
      <c r="H195" s="197">
        <v>672</v>
      </c>
      <c r="I195" s="197">
        <v>1163232</v>
      </c>
      <c r="J195" s="197">
        <v>11320740</v>
      </c>
    </row>
    <row r="196" spans="1:10" ht="14.1" customHeight="1" x14ac:dyDescent="0.15">
      <c r="A196" s="231"/>
      <c r="B196" s="231"/>
      <c r="C196" s="231"/>
      <c r="D196" s="199" t="s">
        <v>72</v>
      </c>
      <c r="E196" s="197">
        <v>87</v>
      </c>
      <c r="F196" s="197">
        <v>4743</v>
      </c>
      <c r="G196" s="197">
        <v>412641</v>
      </c>
      <c r="H196" s="197">
        <v>672</v>
      </c>
      <c r="I196" s="197">
        <v>58464</v>
      </c>
      <c r="J196" s="197">
        <v>354177</v>
      </c>
    </row>
    <row r="197" spans="1:10" ht="14.1" customHeight="1" x14ac:dyDescent="0.15">
      <c r="A197" s="231"/>
      <c r="B197" s="231"/>
      <c r="C197" s="231"/>
      <c r="D197" s="199" t="s">
        <v>82</v>
      </c>
      <c r="E197" s="197">
        <v>23</v>
      </c>
      <c r="F197" s="197">
        <v>2980</v>
      </c>
      <c r="G197" s="197">
        <v>68540</v>
      </c>
      <c r="H197" s="197">
        <v>672</v>
      </c>
      <c r="I197" s="197">
        <v>15456</v>
      </c>
      <c r="J197" s="197">
        <v>53084</v>
      </c>
    </row>
    <row r="198" spans="1:10" ht="14.1" customHeight="1" x14ac:dyDescent="0.15">
      <c r="A198" s="231"/>
      <c r="B198" s="231"/>
      <c r="C198" s="231"/>
      <c r="D198" s="199" t="s">
        <v>75</v>
      </c>
      <c r="E198" s="197">
        <v>283</v>
      </c>
      <c r="F198" s="197">
        <v>1826</v>
      </c>
      <c r="G198" s="197">
        <v>516758</v>
      </c>
      <c r="H198" s="197">
        <v>672</v>
      </c>
      <c r="I198" s="197">
        <v>190176</v>
      </c>
      <c r="J198" s="197">
        <v>326582</v>
      </c>
    </row>
    <row r="199" spans="1:10" ht="14.1" customHeight="1" x14ac:dyDescent="0.15">
      <c r="A199" s="231"/>
      <c r="B199" s="231"/>
      <c r="C199" s="231"/>
      <c r="D199" s="199" t="s">
        <v>69</v>
      </c>
      <c r="E199" s="197">
        <v>33</v>
      </c>
      <c r="F199" s="197">
        <v>29473</v>
      </c>
      <c r="G199" s="197">
        <v>972609</v>
      </c>
      <c r="H199" s="197">
        <v>672</v>
      </c>
      <c r="I199" s="197">
        <v>22176</v>
      </c>
      <c r="J199" s="197">
        <v>950433</v>
      </c>
    </row>
    <row r="200" spans="1:10" ht="14.1" customHeight="1" x14ac:dyDescent="0.15">
      <c r="A200" s="231"/>
      <c r="B200" s="231"/>
      <c r="C200" s="231"/>
      <c r="D200" s="199" t="s">
        <v>138</v>
      </c>
      <c r="E200" s="197">
        <v>536</v>
      </c>
      <c r="F200" s="197">
        <v>4304</v>
      </c>
      <c r="G200" s="197">
        <v>2306944</v>
      </c>
      <c r="H200" s="197">
        <v>672</v>
      </c>
      <c r="I200" s="197">
        <v>360192</v>
      </c>
      <c r="J200" s="197">
        <v>1946752</v>
      </c>
    </row>
    <row r="201" spans="1:10" ht="14.1" customHeight="1" x14ac:dyDescent="0.15">
      <c r="A201" s="231"/>
      <c r="B201" s="231"/>
      <c r="C201" s="231"/>
      <c r="D201" s="199" t="s">
        <v>139</v>
      </c>
      <c r="E201" s="197">
        <v>956</v>
      </c>
      <c r="F201" s="197">
        <v>5559</v>
      </c>
      <c r="G201" s="197">
        <v>5314404</v>
      </c>
      <c r="H201" s="197">
        <v>672</v>
      </c>
      <c r="I201" s="197">
        <v>642432</v>
      </c>
      <c r="J201" s="197">
        <v>4671972</v>
      </c>
    </row>
    <row r="202" spans="1:10" ht="14.1" customHeight="1" x14ac:dyDescent="0.15">
      <c r="A202" s="231"/>
      <c r="B202" s="235" t="s">
        <v>164</v>
      </c>
      <c r="C202" s="232" t="s">
        <v>67</v>
      </c>
      <c r="D202" s="199" t="s">
        <v>151</v>
      </c>
      <c r="E202" s="197">
        <v>1</v>
      </c>
      <c r="F202" s="197">
        <v>58625</v>
      </c>
      <c r="G202" s="197">
        <v>58625</v>
      </c>
      <c r="H202" s="197">
        <v>1219</v>
      </c>
      <c r="I202" s="197">
        <v>1219</v>
      </c>
      <c r="J202" s="197">
        <v>57406</v>
      </c>
    </row>
    <row r="203" spans="1:10" ht="14.1" customHeight="1" x14ac:dyDescent="0.15">
      <c r="A203" s="231"/>
      <c r="B203" s="231"/>
      <c r="C203" s="231"/>
      <c r="D203" s="199" t="s">
        <v>143</v>
      </c>
      <c r="E203" s="197">
        <v>4</v>
      </c>
      <c r="F203" s="197">
        <v>43085</v>
      </c>
      <c r="G203" s="197">
        <v>172340</v>
      </c>
      <c r="H203" s="197">
        <v>1219</v>
      </c>
      <c r="I203" s="197">
        <v>4876</v>
      </c>
      <c r="J203" s="197">
        <v>167464</v>
      </c>
    </row>
    <row r="204" spans="1:10" ht="14.1" customHeight="1" x14ac:dyDescent="0.15">
      <c r="A204" s="231"/>
      <c r="B204" s="231"/>
      <c r="C204" s="231"/>
      <c r="D204" s="199" t="s">
        <v>153</v>
      </c>
      <c r="E204" s="197">
        <v>19</v>
      </c>
      <c r="F204" s="197">
        <v>43085</v>
      </c>
      <c r="G204" s="197">
        <v>818615</v>
      </c>
      <c r="H204" s="197">
        <v>1219</v>
      </c>
      <c r="I204" s="197">
        <v>23161</v>
      </c>
      <c r="J204" s="197">
        <v>795454</v>
      </c>
    </row>
    <row r="205" spans="1:10" ht="14.1" customHeight="1" x14ac:dyDescent="0.15">
      <c r="A205" s="231"/>
      <c r="B205" s="231"/>
      <c r="C205" s="231"/>
      <c r="D205" s="199" t="s">
        <v>144</v>
      </c>
      <c r="E205" s="197">
        <v>61</v>
      </c>
      <c r="F205" s="197">
        <v>25774</v>
      </c>
      <c r="G205" s="197">
        <v>1572214</v>
      </c>
      <c r="H205" s="197">
        <v>1219</v>
      </c>
      <c r="I205" s="197">
        <v>74359</v>
      </c>
      <c r="J205" s="197">
        <v>1497855</v>
      </c>
    </row>
    <row r="206" spans="1:10" ht="14.1" customHeight="1" x14ac:dyDescent="0.15">
      <c r="A206" s="231"/>
      <c r="B206" s="231"/>
      <c r="C206" s="231"/>
      <c r="D206" s="199" t="s">
        <v>85</v>
      </c>
      <c r="E206" s="197">
        <v>210</v>
      </c>
      <c r="F206" s="197">
        <v>25774</v>
      </c>
      <c r="G206" s="197">
        <v>5412540</v>
      </c>
      <c r="H206" s="197">
        <v>1219</v>
      </c>
      <c r="I206" s="197">
        <v>255990</v>
      </c>
      <c r="J206" s="197">
        <v>5156550</v>
      </c>
    </row>
    <row r="207" spans="1:10" ht="14.1" customHeight="1" x14ac:dyDescent="0.15">
      <c r="A207" s="231"/>
      <c r="B207" s="231"/>
      <c r="C207" s="231"/>
      <c r="D207" s="199" t="s">
        <v>140</v>
      </c>
      <c r="E207" s="197">
        <v>63</v>
      </c>
      <c r="F207" s="197">
        <v>12572</v>
      </c>
      <c r="G207" s="197">
        <v>792036</v>
      </c>
      <c r="H207" s="197">
        <v>1219</v>
      </c>
      <c r="I207" s="197">
        <v>76797</v>
      </c>
      <c r="J207" s="197">
        <v>715239</v>
      </c>
    </row>
    <row r="208" spans="1:10" ht="14.1" customHeight="1" x14ac:dyDescent="0.15">
      <c r="A208" s="231"/>
      <c r="B208" s="231"/>
      <c r="C208" s="231"/>
      <c r="D208" s="199" t="s">
        <v>78</v>
      </c>
      <c r="E208" s="197">
        <v>200</v>
      </c>
      <c r="F208" s="197">
        <v>12572</v>
      </c>
      <c r="G208" s="197">
        <v>2514400</v>
      </c>
      <c r="H208" s="197">
        <v>1219</v>
      </c>
      <c r="I208" s="197">
        <v>243800</v>
      </c>
      <c r="J208" s="197">
        <v>2270600</v>
      </c>
    </row>
    <row r="209" spans="1:10" ht="14.1" customHeight="1" x14ac:dyDescent="0.15">
      <c r="A209" s="231"/>
      <c r="B209" s="231"/>
      <c r="C209" s="231"/>
      <c r="D209" s="199" t="s">
        <v>145</v>
      </c>
      <c r="E209" s="197">
        <v>109</v>
      </c>
      <c r="F209" s="197">
        <v>9616</v>
      </c>
      <c r="G209" s="197">
        <v>1048144</v>
      </c>
      <c r="H209" s="197">
        <v>1219</v>
      </c>
      <c r="I209" s="197">
        <v>132871</v>
      </c>
      <c r="J209" s="197">
        <v>915273</v>
      </c>
    </row>
    <row r="210" spans="1:10" ht="14.1" customHeight="1" x14ac:dyDescent="0.15">
      <c r="A210" s="231"/>
      <c r="B210" s="231"/>
      <c r="C210" s="231"/>
      <c r="D210" s="199" t="s">
        <v>83</v>
      </c>
      <c r="E210" s="197">
        <v>440</v>
      </c>
      <c r="F210" s="197">
        <v>9616</v>
      </c>
      <c r="G210" s="197">
        <v>4231040</v>
      </c>
      <c r="H210" s="197">
        <v>1219</v>
      </c>
      <c r="I210" s="197">
        <v>536360</v>
      </c>
      <c r="J210" s="197">
        <v>3694680</v>
      </c>
    </row>
    <row r="211" spans="1:10" ht="14.1" customHeight="1" x14ac:dyDescent="0.15">
      <c r="A211" s="231"/>
      <c r="B211" s="231"/>
      <c r="C211" s="231"/>
      <c r="D211" s="199" t="s">
        <v>135</v>
      </c>
      <c r="E211" s="197">
        <v>153</v>
      </c>
      <c r="F211" s="197">
        <v>6540</v>
      </c>
      <c r="G211" s="197">
        <v>1000620</v>
      </c>
      <c r="H211" s="197">
        <v>1219</v>
      </c>
      <c r="I211" s="197">
        <v>186507</v>
      </c>
      <c r="J211" s="197">
        <v>814113</v>
      </c>
    </row>
    <row r="212" spans="1:10" ht="14.1" customHeight="1" x14ac:dyDescent="0.15">
      <c r="A212" s="231"/>
      <c r="B212" s="231"/>
      <c r="C212" s="231"/>
      <c r="D212" s="199" t="s">
        <v>77</v>
      </c>
      <c r="E212" s="197">
        <v>1678</v>
      </c>
      <c r="F212" s="197">
        <v>6540</v>
      </c>
      <c r="G212" s="197">
        <v>10974120</v>
      </c>
      <c r="H212" s="197">
        <v>1219</v>
      </c>
      <c r="I212" s="197">
        <v>2045482</v>
      </c>
      <c r="J212" s="197">
        <v>8928638</v>
      </c>
    </row>
    <row r="213" spans="1:10" ht="14.1" customHeight="1" x14ac:dyDescent="0.15">
      <c r="A213" s="231"/>
      <c r="B213" s="231"/>
      <c r="C213" s="231"/>
      <c r="D213" s="199" t="s">
        <v>148</v>
      </c>
      <c r="E213" s="197">
        <v>15</v>
      </c>
      <c r="F213" s="197">
        <v>4071</v>
      </c>
      <c r="G213" s="197">
        <v>61065</v>
      </c>
      <c r="H213" s="197">
        <v>1219</v>
      </c>
      <c r="I213" s="197">
        <v>18285</v>
      </c>
      <c r="J213" s="197">
        <v>42780</v>
      </c>
    </row>
    <row r="214" spans="1:10" ht="14.1" customHeight="1" x14ac:dyDescent="0.15">
      <c r="A214" s="231"/>
      <c r="B214" s="231"/>
      <c r="C214" s="231"/>
      <c r="D214" s="199" t="s">
        <v>86</v>
      </c>
      <c r="E214" s="197">
        <v>108</v>
      </c>
      <c r="F214" s="197">
        <v>4071</v>
      </c>
      <c r="G214" s="197">
        <v>439668</v>
      </c>
      <c r="H214" s="197">
        <v>1219</v>
      </c>
      <c r="I214" s="197">
        <v>131652</v>
      </c>
      <c r="J214" s="197">
        <v>308016</v>
      </c>
    </row>
    <row r="215" spans="1:10" ht="14.1" customHeight="1" x14ac:dyDescent="0.15">
      <c r="A215" s="231"/>
      <c r="B215" s="231"/>
      <c r="C215" s="231"/>
      <c r="D215" s="199" t="s">
        <v>146</v>
      </c>
      <c r="E215" s="197">
        <v>8</v>
      </c>
      <c r="F215" s="197">
        <v>2308</v>
      </c>
      <c r="G215" s="197">
        <v>18464</v>
      </c>
      <c r="H215" s="197">
        <v>1219</v>
      </c>
      <c r="I215" s="197">
        <v>9752</v>
      </c>
      <c r="J215" s="197">
        <v>8712</v>
      </c>
    </row>
    <row r="216" spans="1:10" ht="14.1" customHeight="1" x14ac:dyDescent="0.15">
      <c r="A216" s="231"/>
      <c r="B216" s="231"/>
      <c r="C216" s="231"/>
      <c r="D216" s="199" t="s">
        <v>84</v>
      </c>
      <c r="E216" s="197">
        <v>120</v>
      </c>
      <c r="F216" s="197">
        <v>2308</v>
      </c>
      <c r="G216" s="197">
        <v>276960</v>
      </c>
      <c r="H216" s="197">
        <v>1219</v>
      </c>
      <c r="I216" s="197">
        <v>146280</v>
      </c>
      <c r="J216" s="197">
        <v>130680</v>
      </c>
    </row>
    <row r="217" spans="1:10" ht="14.1" customHeight="1" x14ac:dyDescent="0.15">
      <c r="A217" s="231"/>
      <c r="B217" s="231"/>
      <c r="C217" s="231"/>
      <c r="D217" s="199" t="s">
        <v>147</v>
      </c>
      <c r="E217" s="197">
        <v>1</v>
      </c>
      <c r="F217" s="197">
        <v>1154</v>
      </c>
      <c r="G217" s="197">
        <v>1154</v>
      </c>
      <c r="H217" s="197">
        <v>1219</v>
      </c>
      <c r="I217" s="197">
        <v>1219</v>
      </c>
      <c r="J217" s="197">
        <v>-65</v>
      </c>
    </row>
    <row r="218" spans="1:10" ht="14.1" customHeight="1" x14ac:dyDescent="0.15">
      <c r="A218" s="231"/>
      <c r="B218" s="231"/>
      <c r="C218" s="231"/>
      <c r="D218" s="199" t="s">
        <v>89</v>
      </c>
      <c r="E218" s="197">
        <v>54</v>
      </c>
      <c r="F218" s="197">
        <v>1154</v>
      </c>
      <c r="G218" s="197">
        <v>62316</v>
      </c>
      <c r="H218" s="197">
        <v>1219</v>
      </c>
      <c r="I218" s="197">
        <v>65826</v>
      </c>
      <c r="J218" s="197">
        <v>-3510</v>
      </c>
    </row>
    <row r="219" spans="1:10" ht="14.1" customHeight="1" x14ac:dyDescent="0.15">
      <c r="A219" s="231"/>
      <c r="B219" s="231"/>
      <c r="C219" s="231"/>
      <c r="D219" s="199" t="s">
        <v>102</v>
      </c>
      <c r="E219" s="197">
        <v>3</v>
      </c>
      <c r="F219" s="197">
        <v>519</v>
      </c>
      <c r="G219" s="197">
        <v>1557</v>
      </c>
      <c r="H219" s="197">
        <v>1219</v>
      </c>
      <c r="I219" s="197">
        <v>3657</v>
      </c>
      <c r="J219" s="197">
        <v>-2100</v>
      </c>
    </row>
    <row r="220" spans="1:10" ht="29.1" customHeight="1" x14ac:dyDescent="0.15">
      <c r="A220" s="231"/>
      <c r="B220" s="231"/>
      <c r="C220" s="230" t="s">
        <v>156</v>
      </c>
      <c r="D220" s="199" t="s">
        <v>101</v>
      </c>
      <c r="E220" s="197">
        <v>9</v>
      </c>
      <c r="F220" s="197">
        <v>44446</v>
      </c>
      <c r="G220" s="197">
        <v>400014</v>
      </c>
      <c r="H220" s="197">
        <v>2580</v>
      </c>
      <c r="I220" s="197">
        <v>23220</v>
      </c>
      <c r="J220" s="197">
        <v>376794</v>
      </c>
    </row>
    <row r="221" spans="1:10" ht="14.1" customHeight="1" x14ac:dyDescent="0.15">
      <c r="A221" s="231"/>
      <c r="B221" s="231"/>
      <c r="C221" s="231"/>
      <c r="D221" s="199" t="s">
        <v>79</v>
      </c>
      <c r="E221" s="197">
        <v>258</v>
      </c>
      <c r="F221" s="197">
        <v>27135</v>
      </c>
      <c r="G221" s="197">
        <v>7000830</v>
      </c>
      <c r="H221" s="197">
        <v>2580</v>
      </c>
      <c r="I221" s="197">
        <v>665640</v>
      </c>
      <c r="J221" s="197">
        <v>6335190</v>
      </c>
    </row>
    <row r="222" spans="1:10" ht="14.1" customHeight="1" x14ac:dyDescent="0.15">
      <c r="A222" s="231"/>
      <c r="B222" s="231"/>
      <c r="C222" s="231"/>
      <c r="D222" s="199" t="s">
        <v>73</v>
      </c>
      <c r="E222" s="197">
        <v>60</v>
      </c>
      <c r="F222" s="197">
        <v>13933</v>
      </c>
      <c r="G222" s="197">
        <v>835980</v>
      </c>
      <c r="H222" s="197">
        <v>2580</v>
      </c>
      <c r="I222" s="197">
        <v>154800</v>
      </c>
      <c r="J222" s="197">
        <v>681180</v>
      </c>
    </row>
    <row r="223" spans="1:10" ht="14.1" customHeight="1" x14ac:dyDescent="0.15">
      <c r="A223" s="231"/>
      <c r="B223" s="231"/>
      <c r="C223" s="231"/>
      <c r="D223" s="199" t="s">
        <v>74</v>
      </c>
      <c r="E223" s="197">
        <v>94</v>
      </c>
      <c r="F223" s="197">
        <v>10977</v>
      </c>
      <c r="G223" s="197">
        <v>1031838</v>
      </c>
      <c r="H223" s="197">
        <v>2580</v>
      </c>
      <c r="I223" s="197">
        <v>242520</v>
      </c>
      <c r="J223" s="197">
        <v>789318</v>
      </c>
    </row>
    <row r="224" spans="1:10" ht="14.1" customHeight="1" x14ac:dyDescent="0.15">
      <c r="A224" s="231"/>
      <c r="B224" s="231"/>
      <c r="C224" s="231"/>
      <c r="D224" s="199" t="s">
        <v>71</v>
      </c>
      <c r="E224" s="197">
        <v>1329</v>
      </c>
      <c r="F224" s="197">
        <v>7901</v>
      </c>
      <c r="G224" s="197">
        <v>10500429</v>
      </c>
      <c r="H224" s="197">
        <v>2580</v>
      </c>
      <c r="I224" s="197">
        <v>3428820</v>
      </c>
      <c r="J224" s="197">
        <v>7071609</v>
      </c>
    </row>
    <row r="225" spans="1:10" ht="14.1" customHeight="1" x14ac:dyDescent="0.15">
      <c r="A225" s="231"/>
      <c r="B225" s="231"/>
      <c r="C225" s="231"/>
      <c r="D225" s="199" t="s">
        <v>72</v>
      </c>
      <c r="E225" s="197">
        <v>20</v>
      </c>
      <c r="F225" s="197">
        <v>5432</v>
      </c>
      <c r="G225" s="197">
        <v>108640</v>
      </c>
      <c r="H225" s="197">
        <v>2580</v>
      </c>
      <c r="I225" s="197">
        <v>51600</v>
      </c>
      <c r="J225" s="197">
        <v>57040</v>
      </c>
    </row>
    <row r="226" spans="1:10" ht="14.1" customHeight="1" x14ac:dyDescent="0.15">
      <c r="A226" s="231"/>
      <c r="B226" s="231"/>
      <c r="C226" s="231"/>
      <c r="D226" s="199" t="s">
        <v>82</v>
      </c>
      <c r="E226" s="197">
        <v>70</v>
      </c>
      <c r="F226" s="197">
        <v>3669</v>
      </c>
      <c r="G226" s="197">
        <v>256830</v>
      </c>
      <c r="H226" s="197">
        <v>2580</v>
      </c>
      <c r="I226" s="197">
        <v>180600</v>
      </c>
      <c r="J226" s="197">
        <v>76230</v>
      </c>
    </row>
    <row r="227" spans="1:10" ht="29.1" customHeight="1" x14ac:dyDescent="0.15">
      <c r="A227" s="231"/>
      <c r="B227" s="231"/>
      <c r="C227" s="230" t="s">
        <v>158</v>
      </c>
      <c r="D227" s="199" t="s">
        <v>88</v>
      </c>
      <c r="E227" s="197">
        <v>17</v>
      </c>
      <c r="F227" s="197">
        <v>59297</v>
      </c>
      <c r="G227" s="197">
        <v>1008049</v>
      </c>
      <c r="H227" s="197">
        <v>1891</v>
      </c>
      <c r="I227" s="197">
        <v>32147</v>
      </c>
      <c r="J227" s="197">
        <v>975902</v>
      </c>
    </row>
    <row r="228" spans="1:10" ht="14.1" customHeight="1" x14ac:dyDescent="0.15">
      <c r="A228" s="231"/>
      <c r="B228" s="231"/>
      <c r="C228" s="231"/>
      <c r="D228" s="199" t="s">
        <v>101</v>
      </c>
      <c r="E228" s="197">
        <v>366</v>
      </c>
      <c r="F228" s="197">
        <v>43757</v>
      </c>
      <c r="G228" s="197">
        <v>16015062</v>
      </c>
      <c r="H228" s="197">
        <v>1891</v>
      </c>
      <c r="I228" s="197">
        <v>692106</v>
      </c>
      <c r="J228" s="197">
        <v>15322956</v>
      </c>
    </row>
    <row r="229" spans="1:10" ht="14.1" customHeight="1" x14ac:dyDescent="0.15">
      <c r="A229" s="231"/>
      <c r="B229" s="231"/>
      <c r="C229" s="231"/>
      <c r="D229" s="199" t="s">
        <v>79</v>
      </c>
      <c r="E229" s="197">
        <v>3984</v>
      </c>
      <c r="F229" s="197">
        <v>26446</v>
      </c>
      <c r="G229" s="197">
        <v>105360864</v>
      </c>
      <c r="H229" s="197">
        <v>1891</v>
      </c>
      <c r="I229" s="197">
        <v>7533744</v>
      </c>
      <c r="J229" s="197">
        <v>97827120</v>
      </c>
    </row>
    <row r="230" spans="1:10" ht="14.1" customHeight="1" x14ac:dyDescent="0.15">
      <c r="A230" s="231"/>
      <c r="B230" s="231"/>
      <c r="C230" s="231"/>
      <c r="D230" s="199" t="s">
        <v>73</v>
      </c>
      <c r="E230" s="197">
        <v>3328</v>
      </c>
      <c r="F230" s="197">
        <v>13244</v>
      </c>
      <c r="G230" s="197">
        <v>44076032</v>
      </c>
      <c r="H230" s="197">
        <v>1891</v>
      </c>
      <c r="I230" s="197">
        <v>6293248</v>
      </c>
      <c r="J230" s="197">
        <v>37782784</v>
      </c>
    </row>
    <row r="231" spans="1:10" ht="14.1" customHeight="1" x14ac:dyDescent="0.15">
      <c r="A231" s="231"/>
      <c r="B231" s="231"/>
      <c r="C231" s="231"/>
      <c r="D231" s="199" t="s">
        <v>74</v>
      </c>
      <c r="E231" s="197">
        <v>8295</v>
      </c>
      <c r="F231" s="197">
        <v>10288</v>
      </c>
      <c r="G231" s="197">
        <v>85338960</v>
      </c>
      <c r="H231" s="197">
        <v>1891</v>
      </c>
      <c r="I231" s="197">
        <v>15685845</v>
      </c>
      <c r="J231" s="197">
        <v>69653115</v>
      </c>
    </row>
    <row r="232" spans="1:10" ht="14.1" customHeight="1" x14ac:dyDescent="0.15">
      <c r="A232" s="231"/>
      <c r="B232" s="231"/>
      <c r="C232" s="231"/>
      <c r="D232" s="199" t="s">
        <v>71</v>
      </c>
      <c r="E232" s="197">
        <v>13155</v>
      </c>
      <c r="F232" s="197">
        <v>7212</v>
      </c>
      <c r="G232" s="197">
        <v>94873860</v>
      </c>
      <c r="H232" s="197">
        <v>1891</v>
      </c>
      <c r="I232" s="197">
        <v>24876105</v>
      </c>
      <c r="J232" s="197">
        <v>69997755</v>
      </c>
    </row>
    <row r="233" spans="1:10" ht="14.1" customHeight="1" x14ac:dyDescent="0.15">
      <c r="A233" s="231"/>
      <c r="B233" s="231"/>
      <c r="C233" s="231"/>
      <c r="D233" s="199" t="s">
        <v>72</v>
      </c>
      <c r="E233" s="197">
        <v>1313</v>
      </c>
      <c r="F233" s="197">
        <v>4743</v>
      </c>
      <c r="G233" s="197">
        <v>6227559</v>
      </c>
      <c r="H233" s="197">
        <v>1891</v>
      </c>
      <c r="I233" s="197">
        <v>2482883</v>
      </c>
      <c r="J233" s="197">
        <v>3744676</v>
      </c>
    </row>
    <row r="234" spans="1:10" ht="14.1" customHeight="1" x14ac:dyDescent="0.15">
      <c r="A234" s="231"/>
      <c r="B234" s="231"/>
      <c r="C234" s="231"/>
      <c r="D234" s="199" t="s">
        <v>82</v>
      </c>
      <c r="E234" s="197">
        <v>736</v>
      </c>
      <c r="F234" s="197">
        <v>2980</v>
      </c>
      <c r="G234" s="197">
        <v>2193280</v>
      </c>
      <c r="H234" s="197">
        <v>1891</v>
      </c>
      <c r="I234" s="197">
        <v>1391776</v>
      </c>
      <c r="J234" s="197">
        <v>801504</v>
      </c>
    </row>
    <row r="235" spans="1:10" ht="14.1" customHeight="1" x14ac:dyDescent="0.15">
      <c r="A235" s="231"/>
      <c r="B235" s="231"/>
      <c r="C235" s="231"/>
      <c r="D235" s="199" t="s">
        <v>75</v>
      </c>
      <c r="E235" s="197">
        <v>1</v>
      </c>
      <c r="F235" s="197">
        <v>1826</v>
      </c>
      <c r="G235" s="197">
        <v>1826</v>
      </c>
      <c r="H235" s="197">
        <v>1891</v>
      </c>
      <c r="I235" s="197">
        <v>1891</v>
      </c>
      <c r="J235" s="197">
        <v>-65</v>
      </c>
    </row>
    <row r="236" spans="1:10" ht="14.1" customHeight="1" x14ac:dyDescent="0.15">
      <c r="A236" s="231" t="s">
        <v>2</v>
      </c>
      <c r="B236" s="231" t="s">
        <v>53</v>
      </c>
      <c r="C236" s="231"/>
      <c r="D236" s="231"/>
      <c r="E236" s="197"/>
      <c r="F236" s="197">
        <v>181644</v>
      </c>
      <c r="G236" s="197">
        <v>41284271</v>
      </c>
      <c r="H236" s="197"/>
      <c r="I236" s="197">
        <v>4688632</v>
      </c>
      <c r="J236" s="197">
        <v>36595639</v>
      </c>
    </row>
    <row r="237" spans="1:10" ht="14.1" customHeight="1" x14ac:dyDescent="0.15">
      <c r="A237" s="231"/>
      <c r="B237" s="199" t="s">
        <v>63</v>
      </c>
      <c r="C237" s="199" t="s">
        <v>64</v>
      </c>
      <c r="D237" s="199" t="s">
        <v>65</v>
      </c>
      <c r="E237" s="233">
        <v>25</v>
      </c>
      <c r="F237" s="233">
        <v>13948</v>
      </c>
      <c r="G237" s="233">
        <v>348700</v>
      </c>
      <c r="H237" s="233">
        <v>0</v>
      </c>
      <c r="I237" s="233">
        <v>0</v>
      </c>
      <c r="J237" s="233">
        <v>348700</v>
      </c>
    </row>
    <row r="238" spans="1:10" ht="14.1" customHeight="1" x14ac:dyDescent="0.15">
      <c r="A238" s="231"/>
      <c r="B238" s="235" t="s">
        <v>66</v>
      </c>
      <c r="C238" s="232" t="s">
        <v>67</v>
      </c>
      <c r="D238" s="199" t="s">
        <v>133</v>
      </c>
      <c r="E238" s="234"/>
      <c r="F238" s="234"/>
      <c r="G238" s="234"/>
      <c r="H238" s="234"/>
      <c r="I238" s="234"/>
      <c r="J238" s="234"/>
    </row>
    <row r="239" spans="1:10" ht="14.1" customHeight="1" x14ac:dyDescent="0.15">
      <c r="A239" s="231"/>
      <c r="B239" s="231"/>
      <c r="C239" s="231"/>
      <c r="D239" s="199" t="s">
        <v>131</v>
      </c>
      <c r="E239" s="197">
        <v>4</v>
      </c>
      <c r="F239" s="197">
        <v>13948</v>
      </c>
      <c r="G239" s="197">
        <v>55792</v>
      </c>
      <c r="H239" s="197">
        <v>0</v>
      </c>
      <c r="I239" s="197">
        <v>0</v>
      </c>
      <c r="J239" s="197">
        <v>55792</v>
      </c>
    </row>
    <row r="240" spans="1:10" ht="29.1" customHeight="1" x14ac:dyDescent="0.15">
      <c r="A240" s="231"/>
      <c r="B240" s="231"/>
      <c r="C240" s="200" t="s">
        <v>156</v>
      </c>
      <c r="D240" s="199" t="s">
        <v>132</v>
      </c>
      <c r="E240" s="197">
        <v>2</v>
      </c>
      <c r="F240" s="197">
        <v>15309</v>
      </c>
      <c r="G240" s="197">
        <v>30618</v>
      </c>
      <c r="H240" s="197">
        <v>2580</v>
      </c>
      <c r="I240" s="197">
        <v>5160</v>
      </c>
      <c r="J240" s="197">
        <v>25458</v>
      </c>
    </row>
    <row r="241" spans="1:10" ht="29.1" customHeight="1" x14ac:dyDescent="0.15">
      <c r="A241" s="231"/>
      <c r="B241" s="231"/>
      <c r="C241" s="200" t="s">
        <v>158</v>
      </c>
      <c r="D241" s="199" t="s">
        <v>132</v>
      </c>
      <c r="E241" s="197">
        <v>2111</v>
      </c>
      <c r="F241" s="197">
        <v>14620</v>
      </c>
      <c r="G241" s="197">
        <v>30862820</v>
      </c>
      <c r="H241" s="197">
        <v>1891</v>
      </c>
      <c r="I241" s="197">
        <v>3991901</v>
      </c>
      <c r="J241" s="197">
        <v>26870919</v>
      </c>
    </row>
    <row r="242" spans="1:10" ht="42.95" customHeight="1" x14ac:dyDescent="0.15">
      <c r="A242" s="231"/>
      <c r="B242" s="230" t="s">
        <v>168</v>
      </c>
      <c r="C242" s="232" t="s">
        <v>67</v>
      </c>
      <c r="D242" s="199" t="s">
        <v>85</v>
      </c>
      <c r="E242" s="197">
        <v>1</v>
      </c>
      <c r="F242" s="197">
        <v>25774</v>
      </c>
      <c r="G242" s="197">
        <v>25774</v>
      </c>
      <c r="H242" s="197">
        <v>0</v>
      </c>
      <c r="I242" s="197">
        <v>0</v>
      </c>
      <c r="J242" s="197">
        <v>25774</v>
      </c>
    </row>
    <row r="243" spans="1:10" ht="14.1" customHeight="1" x14ac:dyDescent="0.15">
      <c r="A243" s="231"/>
      <c r="B243" s="231"/>
      <c r="C243" s="231"/>
      <c r="D243" s="199" t="s">
        <v>140</v>
      </c>
      <c r="E243" s="197">
        <v>1</v>
      </c>
      <c r="F243" s="197">
        <v>12572</v>
      </c>
      <c r="G243" s="197">
        <v>12572</v>
      </c>
      <c r="H243" s="197">
        <v>0</v>
      </c>
      <c r="I243" s="197">
        <v>0</v>
      </c>
      <c r="J243" s="197">
        <v>12572</v>
      </c>
    </row>
    <row r="244" spans="1:10" ht="14.1" customHeight="1" x14ac:dyDescent="0.15">
      <c r="A244" s="231"/>
      <c r="B244" s="231"/>
      <c r="C244" s="231"/>
      <c r="D244" s="199" t="s">
        <v>78</v>
      </c>
      <c r="E244" s="197">
        <v>1</v>
      </c>
      <c r="F244" s="197">
        <v>12572</v>
      </c>
      <c r="G244" s="197">
        <v>12572</v>
      </c>
      <c r="H244" s="197">
        <v>0</v>
      </c>
      <c r="I244" s="197">
        <v>0</v>
      </c>
      <c r="J244" s="197">
        <v>12572</v>
      </c>
    </row>
    <row r="245" spans="1:10" ht="14.1" customHeight="1" x14ac:dyDescent="0.15">
      <c r="A245" s="231"/>
      <c r="B245" s="231"/>
      <c r="C245" s="231"/>
      <c r="D245" s="199" t="s">
        <v>141</v>
      </c>
      <c r="E245" s="197">
        <v>1</v>
      </c>
      <c r="F245" s="197">
        <v>3632</v>
      </c>
      <c r="G245" s="197">
        <v>3632</v>
      </c>
      <c r="H245" s="197">
        <v>0</v>
      </c>
      <c r="I245" s="197">
        <v>0</v>
      </c>
      <c r="J245" s="197">
        <v>3632</v>
      </c>
    </row>
    <row r="246" spans="1:10" ht="29.1" customHeight="1" x14ac:dyDescent="0.15">
      <c r="A246" s="231"/>
      <c r="B246" s="231"/>
      <c r="C246" s="200" t="s">
        <v>156</v>
      </c>
      <c r="D246" s="199" t="s">
        <v>70</v>
      </c>
      <c r="E246" s="197">
        <v>9</v>
      </c>
      <c r="F246" s="197">
        <v>3817</v>
      </c>
      <c r="G246" s="197">
        <v>34353</v>
      </c>
      <c r="H246" s="197">
        <v>1361</v>
      </c>
      <c r="I246" s="197">
        <v>12249</v>
      </c>
      <c r="J246" s="197">
        <v>22104</v>
      </c>
    </row>
    <row r="247" spans="1:10" ht="29.1" customHeight="1" x14ac:dyDescent="0.15">
      <c r="A247" s="231"/>
      <c r="B247" s="231"/>
      <c r="C247" s="200" t="s">
        <v>157</v>
      </c>
      <c r="D247" s="199" t="s">
        <v>139</v>
      </c>
      <c r="E247" s="197">
        <v>2</v>
      </c>
      <c r="F247" s="197">
        <v>5559</v>
      </c>
      <c r="G247" s="197">
        <v>11118</v>
      </c>
      <c r="H247" s="197">
        <v>1309</v>
      </c>
      <c r="I247" s="197">
        <v>2618</v>
      </c>
      <c r="J247" s="197">
        <v>8500</v>
      </c>
    </row>
    <row r="248" spans="1:10" ht="29.1" customHeight="1" x14ac:dyDescent="0.15">
      <c r="A248" s="231"/>
      <c r="B248" s="231"/>
      <c r="C248" s="230" t="s">
        <v>158</v>
      </c>
      <c r="D248" s="199" t="s">
        <v>70</v>
      </c>
      <c r="E248" s="197">
        <v>335</v>
      </c>
      <c r="F248" s="197">
        <v>3128</v>
      </c>
      <c r="G248" s="197">
        <v>1047880</v>
      </c>
      <c r="H248" s="197">
        <v>672</v>
      </c>
      <c r="I248" s="197">
        <v>225120</v>
      </c>
      <c r="J248" s="197">
        <v>822760</v>
      </c>
    </row>
    <row r="249" spans="1:10" ht="14.1" customHeight="1" x14ac:dyDescent="0.15">
      <c r="A249" s="231"/>
      <c r="B249" s="231"/>
      <c r="C249" s="231"/>
      <c r="D249" s="199" t="s">
        <v>79</v>
      </c>
      <c r="E249" s="197">
        <v>15</v>
      </c>
      <c r="F249" s="197">
        <v>26446</v>
      </c>
      <c r="G249" s="197">
        <v>396690</v>
      </c>
      <c r="H249" s="197">
        <v>672</v>
      </c>
      <c r="I249" s="197">
        <v>10080</v>
      </c>
      <c r="J249" s="197">
        <v>386610</v>
      </c>
    </row>
    <row r="250" spans="1:10" ht="14.1" customHeight="1" x14ac:dyDescent="0.15">
      <c r="A250" s="231"/>
      <c r="B250" s="231"/>
      <c r="C250" s="231"/>
      <c r="D250" s="199" t="s">
        <v>73</v>
      </c>
      <c r="E250" s="197">
        <v>615</v>
      </c>
      <c r="F250" s="197">
        <v>13244</v>
      </c>
      <c r="G250" s="197">
        <v>8145060</v>
      </c>
      <c r="H250" s="197">
        <v>672</v>
      </c>
      <c r="I250" s="197">
        <v>413280</v>
      </c>
      <c r="J250" s="197">
        <v>7731780</v>
      </c>
    </row>
    <row r="251" spans="1:10" ht="14.1" customHeight="1" x14ac:dyDescent="0.15">
      <c r="A251" s="231"/>
      <c r="B251" s="231"/>
      <c r="C251" s="231"/>
      <c r="D251" s="199" t="s">
        <v>71</v>
      </c>
      <c r="E251" s="197">
        <v>39</v>
      </c>
      <c r="F251" s="197">
        <v>7212</v>
      </c>
      <c r="G251" s="197">
        <v>281268</v>
      </c>
      <c r="H251" s="197">
        <v>672</v>
      </c>
      <c r="I251" s="197">
        <v>26208</v>
      </c>
      <c r="J251" s="197">
        <v>255060</v>
      </c>
    </row>
    <row r="252" spans="1:10" ht="14.1" customHeight="1" x14ac:dyDescent="0.15">
      <c r="A252" s="231"/>
      <c r="B252" s="231"/>
      <c r="C252" s="231"/>
      <c r="D252" s="199" t="s">
        <v>138</v>
      </c>
      <c r="E252" s="197">
        <v>1</v>
      </c>
      <c r="F252" s="197">
        <v>4304</v>
      </c>
      <c r="G252" s="197">
        <v>4304</v>
      </c>
      <c r="H252" s="197">
        <v>672</v>
      </c>
      <c r="I252" s="197">
        <v>672</v>
      </c>
      <c r="J252" s="197">
        <v>3632</v>
      </c>
    </row>
    <row r="253" spans="1:10" ht="14.1" customHeight="1" x14ac:dyDescent="0.15">
      <c r="A253" s="231"/>
      <c r="B253" s="231"/>
      <c r="C253" s="231"/>
      <c r="D253" s="199" t="s">
        <v>139</v>
      </c>
      <c r="E253" s="197">
        <v>2</v>
      </c>
      <c r="F253" s="197">
        <v>5559</v>
      </c>
      <c r="G253" s="197">
        <v>11118</v>
      </c>
      <c r="H253" s="197">
        <v>672</v>
      </c>
      <c r="I253" s="197">
        <v>1344</v>
      </c>
      <c r="J253" s="197">
        <v>9774</v>
      </c>
    </row>
    <row r="254" spans="1:10" ht="29.1" customHeight="1" x14ac:dyDescent="0.15">
      <c r="A254" s="230" t="s">
        <v>169</v>
      </c>
      <c r="B254" s="231" t="s">
        <v>53</v>
      </c>
      <c r="C254" s="231"/>
      <c r="D254" s="231"/>
      <c r="E254" s="197"/>
      <c r="F254" s="197">
        <v>1087982</v>
      </c>
      <c r="G254" s="197">
        <v>784384798</v>
      </c>
      <c r="H254" s="197"/>
      <c r="I254" s="197">
        <v>118571669</v>
      </c>
      <c r="J254" s="197">
        <v>665813129</v>
      </c>
    </row>
    <row r="255" spans="1:10" ht="14.1" customHeight="1" x14ac:dyDescent="0.15">
      <c r="A255" s="231"/>
      <c r="B255" s="199" t="s">
        <v>63</v>
      </c>
      <c r="C255" s="199" t="s">
        <v>64</v>
      </c>
      <c r="D255" s="199" t="s">
        <v>65</v>
      </c>
      <c r="E255" s="233">
        <v>58</v>
      </c>
      <c r="F255" s="233">
        <v>13948</v>
      </c>
      <c r="G255" s="233">
        <v>808984</v>
      </c>
      <c r="H255" s="233">
        <v>0</v>
      </c>
      <c r="I255" s="233">
        <v>0</v>
      </c>
      <c r="J255" s="233">
        <v>808984</v>
      </c>
    </row>
    <row r="256" spans="1:10" ht="14.1" customHeight="1" x14ac:dyDescent="0.15">
      <c r="A256" s="231"/>
      <c r="B256" s="235" t="s">
        <v>66</v>
      </c>
      <c r="C256" s="232" t="s">
        <v>67</v>
      </c>
      <c r="D256" s="199" t="s">
        <v>133</v>
      </c>
      <c r="E256" s="234"/>
      <c r="F256" s="234"/>
      <c r="G256" s="234"/>
      <c r="H256" s="234"/>
      <c r="I256" s="234"/>
      <c r="J256" s="234"/>
    </row>
    <row r="257" spans="1:10" ht="14.1" customHeight="1" x14ac:dyDescent="0.15">
      <c r="A257" s="231"/>
      <c r="B257" s="231"/>
      <c r="C257" s="231"/>
      <c r="D257" s="199" t="s">
        <v>131</v>
      </c>
      <c r="E257" s="197">
        <v>28</v>
      </c>
      <c r="F257" s="197">
        <v>13948</v>
      </c>
      <c r="G257" s="197">
        <v>390544</v>
      </c>
      <c r="H257" s="197">
        <v>0</v>
      </c>
      <c r="I257" s="197">
        <v>0</v>
      </c>
      <c r="J257" s="197">
        <v>390544</v>
      </c>
    </row>
    <row r="258" spans="1:10" ht="29.1" customHeight="1" x14ac:dyDescent="0.15">
      <c r="A258" s="231"/>
      <c r="B258" s="231"/>
      <c r="C258" s="200" t="s">
        <v>156</v>
      </c>
      <c r="D258" s="199" t="s">
        <v>132</v>
      </c>
      <c r="E258" s="197">
        <v>19</v>
      </c>
      <c r="F258" s="197">
        <v>15309</v>
      </c>
      <c r="G258" s="197">
        <v>290871</v>
      </c>
      <c r="H258" s="197">
        <v>2580</v>
      </c>
      <c r="I258" s="197">
        <v>49020</v>
      </c>
      <c r="J258" s="197">
        <v>241851</v>
      </c>
    </row>
    <row r="259" spans="1:10" ht="29.1" customHeight="1" x14ac:dyDescent="0.15">
      <c r="A259" s="231"/>
      <c r="B259" s="231"/>
      <c r="C259" s="200" t="s">
        <v>158</v>
      </c>
      <c r="D259" s="199" t="s">
        <v>132</v>
      </c>
      <c r="E259" s="197">
        <v>6203</v>
      </c>
      <c r="F259" s="197">
        <v>14620</v>
      </c>
      <c r="G259" s="197">
        <v>90687860</v>
      </c>
      <c r="H259" s="197">
        <v>1891</v>
      </c>
      <c r="I259" s="197">
        <v>11729873</v>
      </c>
      <c r="J259" s="197">
        <v>78957987</v>
      </c>
    </row>
    <row r="260" spans="1:10" ht="14.1" customHeight="1" x14ac:dyDescent="0.15">
      <c r="A260" s="231"/>
      <c r="B260" s="235" t="s">
        <v>76</v>
      </c>
      <c r="C260" s="232" t="s">
        <v>67</v>
      </c>
      <c r="D260" s="199" t="s">
        <v>135</v>
      </c>
      <c r="E260" s="197">
        <v>10</v>
      </c>
      <c r="F260" s="197">
        <v>6540</v>
      </c>
      <c r="G260" s="197">
        <v>65400</v>
      </c>
      <c r="H260" s="197">
        <v>0</v>
      </c>
      <c r="I260" s="197">
        <v>0</v>
      </c>
      <c r="J260" s="197">
        <v>65400</v>
      </c>
    </row>
    <row r="261" spans="1:10" ht="14.1" customHeight="1" x14ac:dyDescent="0.15">
      <c r="A261" s="231"/>
      <c r="B261" s="231"/>
      <c r="C261" s="231"/>
      <c r="D261" s="199" t="s">
        <v>77</v>
      </c>
      <c r="E261" s="197">
        <v>8</v>
      </c>
      <c r="F261" s="197">
        <v>6540</v>
      </c>
      <c r="G261" s="197">
        <v>52320</v>
      </c>
      <c r="H261" s="197">
        <v>0</v>
      </c>
      <c r="I261" s="197">
        <v>0</v>
      </c>
      <c r="J261" s="197">
        <v>52320</v>
      </c>
    </row>
    <row r="262" spans="1:10" ht="29.1" customHeight="1" x14ac:dyDescent="0.15">
      <c r="A262" s="231"/>
      <c r="B262" s="231"/>
      <c r="C262" s="230" t="s">
        <v>156</v>
      </c>
      <c r="D262" s="199" t="s">
        <v>87</v>
      </c>
      <c r="E262" s="197">
        <v>4</v>
      </c>
      <c r="F262" s="197">
        <v>15467</v>
      </c>
      <c r="G262" s="197">
        <v>61868</v>
      </c>
      <c r="H262" s="197">
        <v>8278</v>
      </c>
      <c r="I262" s="197">
        <v>33111</v>
      </c>
      <c r="J262" s="197">
        <v>28757</v>
      </c>
    </row>
    <row r="263" spans="1:10" ht="14.1" customHeight="1" x14ac:dyDescent="0.15">
      <c r="A263" s="231"/>
      <c r="B263" s="231"/>
      <c r="C263" s="231"/>
      <c r="D263" s="199" t="s">
        <v>80</v>
      </c>
      <c r="E263" s="197">
        <v>1</v>
      </c>
      <c r="F263" s="197">
        <v>8545</v>
      </c>
      <c r="G263" s="197">
        <v>8545</v>
      </c>
      <c r="H263" s="197">
        <v>1361</v>
      </c>
      <c r="I263" s="197">
        <v>1361</v>
      </c>
      <c r="J263" s="197">
        <v>7184</v>
      </c>
    </row>
    <row r="264" spans="1:10" ht="14.1" customHeight="1" x14ac:dyDescent="0.15">
      <c r="A264" s="231"/>
      <c r="B264" s="231"/>
      <c r="C264" s="231"/>
      <c r="D264" s="199" t="s">
        <v>71</v>
      </c>
      <c r="E264" s="197">
        <v>1</v>
      </c>
      <c r="F264" s="197">
        <v>7901</v>
      </c>
      <c r="G264" s="197">
        <v>7901</v>
      </c>
      <c r="H264" s="197">
        <v>1361</v>
      </c>
      <c r="I264" s="197">
        <v>1361</v>
      </c>
      <c r="J264" s="197">
        <v>6540</v>
      </c>
    </row>
    <row r="265" spans="1:10" ht="14.1" customHeight="1" x14ac:dyDescent="0.15">
      <c r="A265" s="231"/>
      <c r="B265" s="231"/>
      <c r="C265" s="231"/>
      <c r="D265" s="199" t="s">
        <v>91</v>
      </c>
      <c r="E265" s="197">
        <v>113</v>
      </c>
      <c r="F265" s="197">
        <v>8416</v>
      </c>
      <c r="G265" s="197">
        <v>951008</v>
      </c>
      <c r="H265" s="197">
        <v>1361</v>
      </c>
      <c r="I265" s="197">
        <v>153793</v>
      </c>
      <c r="J265" s="197">
        <v>797215</v>
      </c>
    </row>
    <row r="266" spans="1:10" ht="29.1" customHeight="1" x14ac:dyDescent="0.15">
      <c r="A266" s="231"/>
      <c r="B266" s="231"/>
      <c r="C266" s="230" t="s">
        <v>158</v>
      </c>
      <c r="D266" s="199" t="s">
        <v>87</v>
      </c>
      <c r="E266" s="197">
        <v>2</v>
      </c>
      <c r="F266" s="197">
        <v>15467</v>
      </c>
      <c r="G266" s="197">
        <v>30934</v>
      </c>
      <c r="H266" s="197">
        <v>8278</v>
      </c>
      <c r="I266" s="197">
        <v>16555</v>
      </c>
      <c r="J266" s="197">
        <v>14379</v>
      </c>
    </row>
    <row r="267" spans="1:10" ht="14.1" customHeight="1" x14ac:dyDescent="0.15">
      <c r="A267" s="231"/>
      <c r="B267" s="231"/>
      <c r="C267" s="231"/>
      <c r="D267" s="199" t="s">
        <v>71</v>
      </c>
      <c r="E267" s="197">
        <v>10431</v>
      </c>
      <c r="F267" s="197">
        <v>7212</v>
      </c>
      <c r="G267" s="197">
        <v>75228372</v>
      </c>
      <c r="H267" s="197">
        <v>672</v>
      </c>
      <c r="I267" s="197">
        <v>7009632</v>
      </c>
      <c r="J267" s="197">
        <v>68218740</v>
      </c>
    </row>
    <row r="268" spans="1:10" ht="14.1" customHeight="1" x14ac:dyDescent="0.15">
      <c r="A268" s="231"/>
      <c r="B268" s="231"/>
      <c r="C268" s="231"/>
      <c r="D268" s="199" t="s">
        <v>91</v>
      </c>
      <c r="E268" s="197">
        <v>389</v>
      </c>
      <c r="F268" s="197">
        <v>7727</v>
      </c>
      <c r="G268" s="197">
        <v>3005803</v>
      </c>
      <c r="H268" s="197">
        <v>672</v>
      </c>
      <c r="I268" s="197">
        <v>261408</v>
      </c>
      <c r="J268" s="197">
        <v>2744395</v>
      </c>
    </row>
    <row r="269" spans="1:10" ht="14.1" customHeight="1" x14ac:dyDescent="0.15">
      <c r="A269" s="231"/>
      <c r="B269" s="235" t="s">
        <v>159</v>
      </c>
      <c r="C269" s="232" t="s">
        <v>108</v>
      </c>
      <c r="D269" s="199" t="s">
        <v>160</v>
      </c>
      <c r="E269" s="197">
        <v>923</v>
      </c>
      <c r="F269" s="197">
        <v>24755</v>
      </c>
      <c r="G269" s="197">
        <v>22848865</v>
      </c>
      <c r="H269" s="197">
        <v>4105</v>
      </c>
      <c r="I269" s="197">
        <v>3788915</v>
      </c>
      <c r="J269" s="197">
        <v>19059950</v>
      </c>
    </row>
    <row r="270" spans="1:10" ht="14.1" customHeight="1" x14ac:dyDescent="0.15">
      <c r="A270" s="231"/>
      <c r="B270" s="231"/>
      <c r="C270" s="231"/>
      <c r="D270" s="199" t="s">
        <v>161</v>
      </c>
      <c r="E270" s="197">
        <v>13</v>
      </c>
      <c r="F270" s="197">
        <v>4210</v>
      </c>
      <c r="G270" s="197">
        <v>54730</v>
      </c>
      <c r="H270" s="197">
        <v>0</v>
      </c>
      <c r="I270" s="197">
        <v>0</v>
      </c>
      <c r="J270" s="197">
        <v>54730</v>
      </c>
    </row>
    <row r="271" spans="1:10" ht="14.1" customHeight="1" x14ac:dyDescent="0.15">
      <c r="A271" s="231"/>
      <c r="B271" s="231"/>
      <c r="C271" s="231"/>
      <c r="D271" s="199" t="s">
        <v>162</v>
      </c>
      <c r="E271" s="197">
        <v>8672</v>
      </c>
      <c r="F271" s="197">
        <v>21320</v>
      </c>
      <c r="G271" s="197">
        <v>184887040</v>
      </c>
      <c r="H271" s="197">
        <v>4105</v>
      </c>
      <c r="I271" s="197">
        <v>35598560</v>
      </c>
      <c r="J271" s="197">
        <v>149288480</v>
      </c>
    </row>
    <row r="272" spans="1:10" ht="14.1" customHeight="1" x14ac:dyDescent="0.15">
      <c r="A272" s="231"/>
      <c r="B272" s="231"/>
      <c r="C272" s="231"/>
      <c r="D272" s="199" t="s">
        <v>163</v>
      </c>
      <c r="E272" s="197">
        <v>30</v>
      </c>
      <c r="F272" s="197">
        <v>2137</v>
      </c>
      <c r="G272" s="197">
        <v>64110</v>
      </c>
      <c r="H272" s="197">
        <v>0</v>
      </c>
      <c r="I272" s="197">
        <v>0</v>
      </c>
      <c r="J272" s="197">
        <v>64110</v>
      </c>
    </row>
    <row r="273" spans="1:10" ht="42.95" customHeight="1" x14ac:dyDescent="0.15">
      <c r="A273" s="231"/>
      <c r="B273" s="230" t="s">
        <v>168</v>
      </c>
      <c r="C273" s="232" t="s">
        <v>67</v>
      </c>
      <c r="D273" s="199" t="s">
        <v>144</v>
      </c>
      <c r="E273" s="197">
        <v>5</v>
      </c>
      <c r="F273" s="197">
        <v>25774</v>
      </c>
      <c r="G273" s="197">
        <v>128870</v>
      </c>
      <c r="H273" s="197">
        <v>0</v>
      </c>
      <c r="I273" s="197">
        <v>0</v>
      </c>
      <c r="J273" s="197">
        <v>128870</v>
      </c>
    </row>
    <row r="274" spans="1:10" ht="14.1" customHeight="1" x14ac:dyDescent="0.15">
      <c r="A274" s="231"/>
      <c r="B274" s="231"/>
      <c r="C274" s="231"/>
      <c r="D274" s="199" t="s">
        <v>85</v>
      </c>
      <c r="E274" s="197">
        <v>27</v>
      </c>
      <c r="F274" s="197">
        <v>25774</v>
      </c>
      <c r="G274" s="197">
        <v>695898</v>
      </c>
      <c r="H274" s="197">
        <v>0</v>
      </c>
      <c r="I274" s="197">
        <v>0</v>
      </c>
      <c r="J274" s="197">
        <v>695898</v>
      </c>
    </row>
    <row r="275" spans="1:10" ht="14.1" customHeight="1" x14ac:dyDescent="0.15">
      <c r="A275" s="231"/>
      <c r="B275" s="231"/>
      <c r="C275" s="231"/>
      <c r="D275" s="199" t="s">
        <v>140</v>
      </c>
      <c r="E275" s="197">
        <v>29</v>
      </c>
      <c r="F275" s="197">
        <v>12572</v>
      </c>
      <c r="G275" s="197">
        <v>364588</v>
      </c>
      <c r="H275" s="197">
        <v>0</v>
      </c>
      <c r="I275" s="197">
        <v>0</v>
      </c>
      <c r="J275" s="197">
        <v>364588</v>
      </c>
    </row>
    <row r="276" spans="1:10" ht="14.1" customHeight="1" x14ac:dyDescent="0.15">
      <c r="A276" s="231"/>
      <c r="B276" s="231"/>
      <c r="C276" s="231"/>
      <c r="D276" s="199" t="s">
        <v>78</v>
      </c>
      <c r="E276" s="197">
        <v>12</v>
      </c>
      <c r="F276" s="197">
        <v>12572</v>
      </c>
      <c r="G276" s="197">
        <v>150864</v>
      </c>
      <c r="H276" s="197">
        <v>0</v>
      </c>
      <c r="I276" s="197">
        <v>0</v>
      </c>
      <c r="J276" s="197">
        <v>150864</v>
      </c>
    </row>
    <row r="277" spans="1:10" ht="14.1" customHeight="1" x14ac:dyDescent="0.15">
      <c r="A277" s="231"/>
      <c r="B277" s="231"/>
      <c r="C277" s="231"/>
      <c r="D277" s="199" t="s">
        <v>83</v>
      </c>
      <c r="E277" s="197">
        <v>33</v>
      </c>
      <c r="F277" s="197">
        <v>9616</v>
      </c>
      <c r="G277" s="197">
        <v>317328</v>
      </c>
      <c r="H277" s="197">
        <v>0</v>
      </c>
      <c r="I277" s="197">
        <v>0</v>
      </c>
      <c r="J277" s="197">
        <v>317328</v>
      </c>
    </row>
    <row r="278" spans="1:10" ht="14.1" customHeight="1" x14ac:dyDescent="0.15">
      <c r="A278" s="231"/>
      <c r="B278" s="231"/>
      <c r="C278" s="231"/>
      <c r="D278" s="199" t="s">
        <v>135</v>
      </c>
      <c r="E278" s="197">
        <v>4</v>
      </c>
      <c r="F278" s="197">
        <v>6540</v>
      </c>
      <c r="G278" s="197">
        <v>26160</v>
      </c>
      <c r="H278" s="197">
        <v>0</v>
      </c>
      <c r="I278" s="197">
        <v>0</v>
      </c>
      <c r="J278" s="197">
        <v>26160</v>
      </c>
    </row>
    <row r="279" spans="1:10" ht="14.1" customHeight="1" x14ac:dyDescent="0.15">
      <c r="A279" s="231"/>
      <c r="B279" s="231"/>
      <c r="C279" s="231"/>
      <c r="D279" s="199" t="s">
        <v>77</v>
      </c>
      <c r="E279" s="197">
        <v>89</v>
      </c>
      <c r="F279" s="197">
        <v>6540</v>
      </c>
      <c r="G279" s="197">
        <v>582060</v>
      </c>
      <c r="H279" s="197">
        <v>0</v>
      </c>
      <c r="I279" s="197">
        <v>0</v>
      </c>
      <c r="J279" s="197">
        <v>582060</v>
      </c>
    </row>
    <row r="280" spans="1:10" ht="14.1" customHeight="1" x14ac:dyDescent="0.15">
      <c r="A280" s="231"/>
      <c r="B280" s="231"/>
      <c r="C280" s="231"/>
      <c r="D280" s="199" t="s">
        <v>148</v>
      </c>
      <c r="E280" s="197">
        <v>4</v>
      </c>
      <c r="F280" s="197">
        <v>4071</v>
      </c>
      <c r="G280" s="197">
        <v>16284</v>
      </c>
      <c r="H280" s="197">
        <v>0</v>
      </c>
      <c r="I280" s="197">
        <v>0</v>
      </c>
      <c r="J280" s="197">
        <v>16284</v>
      </c>
    </row>
    <row r="281" spans="1:10" ht="14.1" customHeight="1" x14ac:dyDescent="0.15">
      <c r="A281" s="231"/>
      <c r="B281" s="231"/>
      <c r="C281" s="231"/>
      <c r="D281" s="199" t="s">
        <v>86</v>
      </c>
      <c r="E281" s="197">
        <v>1</v>
      </c>
      <c r="F281" s="197">
        <v>4071</v>
      </c>
      <c r="G281" s="197">
        <v>4071</v>
      </c>
      <c r="H281" s="197">
        <v>0</v>
      </c>
      <c r="I281" s="197">
        <v>0</v>
      </c>
      <c r="J281" s="197">
        <v>4071</v>
      </c>
    </row>
    <row r="282" spans="1:10" ht="14.1" customHeight="1" x14ac:dyDescent="0.15">
      <c r="A282" s="231"/>
      <c r="B282" s="231"/>
      <c r="C282" s="231"/>
      <c r="D282" s="199" t="s">
        <v>84</v>
      </c>
      <c r="E282" s="197">
        <v>9</v>
      </c>
      <c r="F282" s="197">
        <v>2308</v>
      </c>
      <c r="G282" s="197">
        <v>20772</v>
      </c>
      <c r="H282" s="197">
        <v>0</v>
      </c>
      <c r="I282" s="197">
        <v>0</v>
      </c>
      <c r="J282" s="197">
        <v>20772</v>
      </c>
    </row>
    <row r="283" spans="1:10" ht="14.1" customHeight="1" x14ac:dyDescent="0.15">
      <c r="A283" s="231"/>
      <c r="B283" s="231"/>
      <c r="C283" s="231"/>
      <c r="D283" s="199" t="s">
        <v>147</v>
      </c>
      <c r="E283" s="197">
        <v>1</v>
      </c>
      <c r="F283" s="197">
        <v>1154</v>
      </c>
      <c r="G283" s="197">
        <v>1154</v>
      </c>
      <c r="H283" s="197">
        <v>0</v>
      </c>
      <c r="I283" s="197">
        <v>0</v>
      </c>
      <c r="J283" s="197">
        <v>1154</v>
      </c>
    </row>
    <row r="284" spans="1:10" ht="14.1" customHeight="1" x14ac:dyDescent="0.15">
      <c r="A284" s="231"/>
      <c r="B284" s="231"/>
      <c r="C284" s="231"/>
      <c r="D284" s="199" t="s">
        <v>89</v>
      </c>
      <c r="E284" s="197">
        <v>2</v>
      </c>
      <c r="F284" s="197">
        <v>1154</v>
      </c>
      <c r="G284" s="197">
        <v>2308</v>
      </c>
      <c r="H284" s="197">
        <v>0</v>
      </c>
      <c r="I284" s="197">
        <v>0</v>
      </c>
      <c r="J284" s="197">
        <v>2308</v>
      </c>
    </row>
    <row r="285" spans="1:10" ht="14.1" customHeight="1" x14ac:dyDescent="0.15">
      <c r="A285" s="231"/>
      <c r="B285" s="231"/>
      <c r="C285" s="231"/>
      <c r="D285" s="199" t="s">
        <v>141</v>
      </c>
      <c r="E285" s="197">
        <v>2</v>
      </c>
      <c r="F285" s="197">
        <v>3632</v>
      </c>
      <c r="G285" s="197">
        <v>7264</v>
      </c>
      <c r="H285" s="197">
        <v>0</v>
      </c>
      <c r="I285" s="197">
        <v>0</v>
      </c>
      <c r="J285" s="197">
        <v>7264</v>
      </c>
    </row>
    <row r="286" spans="1:10" ht="14.1" customHeight="1" x14ac:dyDescent="0.15">
      <c r="A286" s="231"/>
      <c r="B286" s="231"/>
      <c r="C286" s="231"/>
      <c r="D286" s="199" t="s">
        <v>137</v>
      </c>
      <c r="E286" s="197">
        <v>2</v>
      </c>
      <c r="F286" s="197">
        <v>4887</v>
      </c>
      <c r="G286" s="197">
        <v>9774</v>
      </c>
      <c r="H286" s="197">
        <v>0</v>
      </c>
      <c r="I286" s="197">
        <v>0</v>
      </c>
      <c r="J286" s="197">
        <v>9774</v>
      </c>
    </row>
    <row r="287" spans="1:10" ht="29.1" customHeight="1" x14ac:dyDescent="0.15">
      <c r="A287" s="231"/>
      <c r="B287" s="231"/>
      <c r="C287" s="230" t="s">
        <v>156</v>
      </c>
      <c r="D287" s="199" t="s">
        <v>70</v>
      </c>
      <c r="E287" s="197">
        <v>15</v>
      </c>
      <c r="F287" s="197">
        <v>3817</v>
      </c>
      <c r="G287" s="197">
        <v>57255</v>
      </c>
      <c r="H287" s="197">
        <v>1361</v>
      </c>
      <c r="I287" s="197">
        <v>20415</v>
      </c>
      <c r="J287" s="197">
        <v>36840</v>
      </c>
    </row>
    <row r="288" spans="1:10" ht="14.1" customHeight="1" x14ac:dyDescent="0.15">
      <c r="A288" s="231"/>
      <c r="B288" s="231"/>
      <c r="C288" s="231"/>
      <c r="D288" s="199" t="s">
        <v>79</v>
      </c>
      <c r="E288" s="197">
        <v>4</v>
      </c>
      <c r="F288" s="197">
        <v>27135</v>
      </c>
      <c r="G288" s="197">
        <v>108540</v>
      </c>
      <c r="H288" s="197">
        <v>1361</v>
      </c>
      <c r="I288" s="197">
        <v>5444</v>
      </c>
      <c r="J288" s="197">
        <v>103096</v>
      </c>
    </row>
    <row r="289" spans="1:10" ht="14.1" customHeight="1" x14ac:dyDescent="0.15">
      <c r="A289" s="231"/>
      <c r="B289" s="231"/>
      <c r="C289" s="231"/>
      <c r="D289" s="199" t="s">
        <v>73</v>
      </c>
      <c r="E289" s="197">
        <v>8</v>
      </c>
      <c r="F289" s="197">
        <v>13933</v>
      </c>
      <c r="G289" s="197">
        <v>111464</v>
      </c>
      <c r="H289" s="197">
        <v>1361</v>
      </c>
      <c r="I289" s="197">
        <v>10888</v>
      </c>
      <c r="J289" s="197">
        <v>100576</v>
      </c>
    </row>
    <row r="290" spans="1:10" ht="14.1" customHeight="1" x14ac:dyDescent="0.15">
      <c r="A290" s="231"/>
      <c r="B290" s="231"/>
      <c r="C290" s="231"/>
      <c r="D290" s="199" t="s">
        <v>74</v>
      </c>
      <c r="E290" s="197">
        <v>1</v>
      </c>
      <c r="F290" s="197">
        <v>10977</v>
      </c>
      <c r="G290" s="197">
        <v>10977</v>
      </c>
      <c r="H290" s="197">
        <v>1361</v>
      </c>
      <c r="I290" s="197">
        <v>1361</v>
      </c>
      <c r="J290" s="197">
        <v>9616</v>
      </c>
    </row>
    <row r="291" spans="1:10" ht="14.1" customHeight="1" x14ac:dyDescent="0.15">
      <c r="A291" s="231"/>
      <c r="B291" s="231"/>
      <c r="C291" s="231"/>
      <c r="D291" s="199" t="s">
        <v>71</v>
      </c>
      <c r="E291" s="197">
        <v>29</v>
      </c>
      <c r="F291" s="197">
        <v>7901</v>
      </c>
      <c r="G291" s="197">
        <v>229129</v>
      </c>
      <c r="H291" s="197">
        <v>1361</v>
      </c>
      <c r="I291" s="197">
        <v>39469</v>
      </c>
      <c r="J291" s="197">
        <v>189660</v>
      </c>
    </row>
    <row r="292" spans="1:10" ht="14.1" customHeight="1" x14ac:dyDescent="0.15">
      <c r="A292" s="231"/>
      <c r="B292" s="231"/>
      <c r="C292" s="231"/>
      <c r="D292" s="199" t="s">
        <v>69</v>
      </c>
      <c r="E292" s="197">
        <v>4</v>
      </c>
      <c r="F292" s="197">
        <v>30162</v>
      </c>
      <c r="G292" s="197">
        <v>120648</v>
      </c>
      <c r="H292" s="197">
        <v>1361</v>
      </c>
      <c r="I292" s="197">
        <v>5444</v>
      </c>
      <c r="J292" s="197">
        <v>115204</v>
      </c>
    </row>
    <row r="293" spans="1:10" ht="14.1" customHeight="1" x14ac:dyDescent="0.15">
      <c r="A293" s="231"/>
      <c r="B293" s="231"/>
      <c r="C293" s="231"/>
      <c r="D293" s="199" t="s">
        <v>138</v>
      </c>
      <c r="E293" s="197">
        <v>85</v>
      </c>
      <c r="F293" s="197">
        <v>4993</v>
      </c>
      <c r="G293" s="197">
        <v>424405</v>
      </c>
      <c r="H293" s="197">
        <v>1361</v>
      </c>
      <c r="I293" s="197">
        <v>115685</v>
      </c>
      <c r="J293" s="197">
        <v>308720</v>
      </c>
    </row>
    <row r="294" spans="1:10" ht="14.1" customHeight="1" x14ac:dyDescent="0.15">
      <c r="A294" s="231"/>
      <c r="B294" s="231"/>
      <c r="C294" s="231"/>
      <c r="D294" s="199" t="s">
        <v>139</v>
      </c>
      <c r="E294" s="197">
        <v>23</v>
      </c>
      <c r="F294" s="197">
        <v>6248</v>
      </c>
      <c r="G294" s="197">
        <v>143704</v>
      </c>
      <c r="H294" s="197">
        <v>1361</v>
      </c>
      <c r="I294" s="197">
        <v>31303</v>
      </c>
      <c r="J294" s="197">
        <v>112401</v>
      </c>
    </row>
    <row r="295" spans="1:10" ht="29.1" customHeight="1" x14ac:dyDescent="0.15">
      <c r="A295" s="231"/>
      <c r="B295" s="231"/>
      <c r="C295" s="200" t="s">
        <v>157</v>
      </c>
      <c r="D295" s="199" t="s">
        <v>71</v>
      </c>
      <c r="E295" s="197">
        <v>45</v>
      </c>
      <c r="F295" s="197">
        <v>7424</v>
      </c>
      <c r="G295" s="197">
        <v>334095</v>
      </c>
      <c r="H295" s="197">
        <v>1309</v>
      </c>
      <c r="I295" s="197">
        <v>58905</v>
      </c>
      <c r="J295" s="197">
        <v>275190</v>
      </c>
    </row>
    <row r="296" spans="1:10" ht="29.1" customHeight="1" x14ac:dyDescent="0.15">
      <c r="A296" s="231"/>
      <c r="B296" s="231"/>
      <c r="C296" s="230" t="s">
        <v>158</v>
      </c>
      <c r="D296" s="199" t="s">
        <v>70</v>
      </c>
      <c r="E296" s="197">
        <v>359</v>
      </c>
      <c r="F296" s="197">
        <v>3128</v>
      </c>
      <c r="G296" s="197">
        <v>1122952</v>
      </c>
      <c r="H296" s="197">
        <v>672</v>
      </c>
      <c r="I296" s="197">
        <v>241248</v>
      </c>
      <c r="J296" s="197">
        <v>881704</v>
      </c>
    </row>
    <row r="297" spans="1:10" ht="14.1" customHeight="1" x14ac:dyDescent="0.15">
      <c r="A297" s="231"/>
      <c r="B297" s="231"/>
      <c r="C297" s="231"/>
      <c r="D297" s="199" t="s">
        <v>101</v>
      </c>
      <c r="E297" s="197">
        <v>25</v>
      </c>
      <c r="F297" s="197">
        <v>43757</v>
      </c>
      <c r="G297" s="197">
        <v>1093925</v>
      </c>
      <c r="H297" s="197">
        <v>672</v>
      </c>
      <c r="I297" s="197">
        <v>16800</v>
      </c>
      <c r="J297" s="197">
        <v>1077125</v>
      </c>
    </row>
    <row r="298" spans="1:10" ht="14.1" customHeight="1" x14ac:dyDescent="0.15">
      <c r="A298" s="231"/>
      <c r="B298" s="231"/>
      <c r="C298" s="231"/>
      <c r="D298" s="199" t="s">
        <v>79</v>
      </c>
      <c r="E298" s="197">
        <v>2301</v>
      </c>
      <c r="F298" s="197">
        <v>26446</v>
      </c>
      <c r="G298" s="197">
        <v>60852246</v>
      </c>
      <c r="H298" s="197">
        <v>672</v>
      </c>
      <c r="I298" s="197">
        <v>1546272</v>
      </c>
      <c r="J298" s="197">
        <v>59305974</v>
      </c>
    </row>
    <row r="299" spans="1:10" ht="14.1" customHeight="1" x14ac:dyDescent="0.15">
      <c r="A299" s="231"/>
      <c r="B299" s="231"/>
      <c r="C299" s="231"/>
      <c r="D299" s="199" t="s">
        <v>73</v>
      </c>
      <c r="E299" s="197">
        <v>2888</v>
      </c>
      <c r="F299" s="197">
        <v>13244</v>
      </c>
      <c r="G299" s="197">
        <v>38248672</v>
      </c>
      <c r="H299" s="197">
        <v>672</v>
      </c>
      <c r="I299" s="197">
        <v>1940736</v>
      </c>
      <c r="J299" s="197">
        <v>36307936</v>
      </c>
    </row>
    <row r="300" spans="1:10" ht="14.1" customHeight="1" x14ac:dyDescent="0.15">
      <c r="A300" s="231"/>
      <c r="B300" s="231"/>
      <c r="C300" s="231"/>
      <c r="D300" s="199" t="s">
        <v>74</v>
      </c>
      <c r="E300" s="197">
        <v>219</v>
      </c>
      <c r="F300" s="197">
        <v>10288</v>
      </c>
      <c r="G300" s="197">
        <v>2253072</v>
      </c>
      <c r="H300" s="197">
        <v>672</v>
      </c>
      <c r="I300" s="197">
        <v>147168</v>
      </c>
      <c r="J300" s="197">
        <v>2105904</v>
      </c>
    </row>
    <row r="301" spans="1:10" ht="14.1" customHeight="1" x14ac:dyDescent="0.15">
      <c r="A301" s="231"/>
      <c r="B301" s="231"/>
      <c r="C301" s="231"/>
      <c r="D301" s="199" t="s">
        <v>71</v>
      </c>
      <c r="E301" s="197">
        <v>1694</v>
      </c>
      <c r="F301" s="197">
        <v>7212</v>
      </c>
      <c r="G301" s="197">
        <v>12217128</v>
      </c>
      <c r="H301" s="197">
        <v>672</v>
      </c>
      <c r="I301" s="197">
        <v>1138368</v>
      </c>
      <c r="J301" s="197">
        <v>11078760</v>
      </c>
    </row>
    <row r="302" spans="1:10" ht="14.1" customHeight="1" x14ac:dyDescent="0.15">
      <c r="A302" s="231"/>
      <c r="B302" s="231"/>
      <c r="C302" s="231"/>
      <c r="D302" s="199" t="s">
        <v>72</v>
      </c>
      <c r="E302" s="197">
        <v>152</v>
      </c>
      <c r="F302" s="197">
        <v>4743</v>
      </c>
      <c r="G302" s="197">
        <v>720936</v>
      </c>
      <c r="H302" s="197">
        <v>672</v>
      </c>
      <c r="I302" s="197">
        <v>102144</v>
      </c>
      <c r="J302" s="197">
        <v>618792</v>
      </c>
    </row>
    <row r="303" spans="1:10" ht="14.1" customHeight="1" x14ac:dyDescent="0.15">
      <c r="A303" s="231"/>
      <c r="B303" s="231"/>
      <c r="C303" s="231"/>
      <c r="D303" s="199" t="s">
        <v>82</v>
      </c>
      <c r="E303" s="197">
        <v>83</v>
      </c>
      <c r="F303" s="197">
        <v>2980</v>
      </c>
      <c r="G303" s="197">
        <v>247340</v>
      </c>
      <c r="H303" s="197">
        <v>672</v>
      </c>
      <c r="I303" s="197">
        <v>55776</v>
      </c>
      <c r="J303" s="197">
        <v>191564</v>
      </c>
    </row>
    <row r="304" spans="1:10" ht="14.1" customHeight="1" x14ac:dyDescent="0.15">
      <c r="A304" s="231"/>
      <c r="B304" s="231"/>
      <c r="C304" s="231"/>
      <c r="D304" s="199" t="s">
        <v>75</v>
      </c>
      <c r="E304" s="197">
        <v>436</v>
      </c>
      <c r="F304" s="197">
        <v>1826</v>
      </c>
      <c r="G304" s="197">
        <v>796136</v>
      </c>
      <c r="H304" s="197">
        <v>672</v>
      </c>
      <c r="I304" s="197">
        <v>292992</v>
      </c>
      <c r="J304" s="197">
        <v>503144</v>
      </c>
    </row>
    <row r="305" spans="1:10" ht="14.1" customHeight="1" x14ac:dyDescent="0.15">
      <c r="A305" s="231"/>
      <c r="B305" s="231"/>
      <c r="C305" s="231"/>
      <c r="D305" s="199" t="s">
        <v>69</v>
      </c>
      <c r="E305" s="197">
        <v>100</v>
      </c>
      <c r="F305" s="197">
        <v>29473</v>
      </c>
      <c r="G305" s="197">
        <v>2947300</v>
      </c>
      <c r="H305" s="197">
        <v>672</v>
      </c>
      <c r="I305" s="197">
        <v>67200</v>
      </c>
      <c r="J305" s="197">
        <v>2880100</v>
      </c>
    </row>
    <row r="306" spans="1:10" ht="14.1" customHeight="1" x14ac:dyDescent="0.15">
      <c r="A306" s="231"/>
      <c r="B306" s="231"/>
      <c r="C306" s="231"/>
      <c r="D306" s="199" t="s">
        <v>138</v>
      </c>
      <c r="E306" s="197">
        <v>1774</v>
      </c>
      <c r="F306" s="197">
        <v>4304</v>
      </c>
      <c r="G306" s="197">
        <v>7635296</v>
      </c>
      <c r="H306" s="197">
        <v>672</v>
      </c>
      <c r="I306" s="197">
        <v>1192128</v>
      </c>
      <c r="J306" s="197">
        <v>6443168</v>
      </c>
    </row>
    <row r="307" spans="1:10" ht="14.1" customHeight="1" x14ac:dyDescent="0.15">
      <c r="A307" s="231"/>
      <c r="B307" s="231"/>
      <c r="C307" s="231"/>
      <c r="D307" s="199" t="s">
        <v>139</v>
      </c>
      <c r="E307" s="197">
        <v>493</v>
      </c>
      <c r="F307" s="197">
        <v>5559</v>
      </c>
      <c r="G307" s="197">
        <v>2740587</v>
      </c>
      <c r="H307" s="197">
        <v>672</v>
      </c>
      <c r="I307" s="197">
        <v>331296</v>
      </c>
      <c r="J307" s="197">
        <v>2409291</v>
      </c>
    </row>
    <row r="308" spans="1:10" ht="14.1" customHeight="1" x14ac:dyDescent="0.15">
      <c r="A308" s="231"/>
      <c r="B308" s="235" t="s">
        <v>164</v>
      </c>
      <c r="C308" s="232" t="s">
        <v>67</v>
      </c>
      <c r="D308" s="199" t="s">
        <v>151</v>
      </c>
      <c r="E308" s="197">
        <v>1</v>
      </c>
      <c r="F308" s="197">
        <v>58625</v>
      </c>
      <c r="G308" s="197">
        <v>58625</v>
      </c>
      <c r="H308" s="197">
        <v>1219</v>
      </c>
      <c r="I308" s="197">
        <v>1219</v>
      </c>
      <c r="J308" s="197">
        <v>57406</v>
      </c>
    </row>
    <row r="309" spans="1:10" ht="14.1" customHeight="1" x14ac:dyDescent="0.15">
      <c r="A309" s="231"/>
      <c r="B309" s="231"/>
      <c r="C309" s="231"/>
      <c r="D309" s="199" t="s">
        <v>143</v>
      </c>
      <c r="E309" s="197">
        <v>2</v>
      </c>
      <c r="F309" s="197">
        <v>43085</v>
      </c>
      <c r="G309" s="197">
        <v>86170</v>
      </c>
      <c r="H309" s="197">
        <v>1219</v>
      </c>
      <c r="I309" s="197">
        <v>2438</v>
      </c>
      <c r="J309" s="197">
        <v>83732</v>
      </c>
    </row>
    <row r="310" spans="1:10" ht="14.1" customHeight="1" x14ac:dyDescent="0.15">
      <c r="A310" s="231"/>
      <c r="B310" s="231"/>
      <c r="C310" s="231"/>
      <c r="D310" s="199" t="s">
        <v>153</v>
      </c>
      <c r="E310" s="197">
        <v>1</v>
      </c>
      <c r="F310" s="197">
        <v>43085</v>
      </c>
      <c r="G310" s="197">
        <v>43085</v>
      </c>
      <c r="H310" s="197">
        <v>1219</v>
      </c>
      <c r="I310" s="197">
        <v>1219</v>
      </c>
      <c r="J310" s="197">
        <v>41866</v>
      </c>
    </row>
    <row r="311" spans="1:10" ht="14.1" customHeight="1" x14ac:dyDescent="0.15">
      <c r="A311" s="231"/>
      <c r="B311" s="231"/>
      <c r="C311" s="231"/>
      <c r="D311" s="199" t="s">
        <v>144</v>
      </c>
      <c r="E311" s="197">
        <v>28</v>
      </c>
      <c r="F311" s="197">
        <v>25774</v>
      </c>
      <c r="G311" s="197">
        <v>721672</v>
      </c>
      <c r="H311" s="197">
        <v>1219</v>
      </c>
      <c r="I311" s="197">
        <v>34132</v>
      </c>
      <c r="J311" s="197">
        <v>687540</v>
      </c>
    </row>
    <row r="312" spans="1:10" ht="14.1" customHeight="1" x14ac:dyDescent="0.15">
      <c r="A312" s="231"/>
      <c r="B312" s="231"/>
      <c r="C312" s="231"/>
      <c r="D312" s="199" t="s">
        <v>85</v>
      </c>
      <c r="E312" s="197">
        <v>36</v>
      </c>
      <c r="F312" s="197">
        <v>25774</v>
      </c>
      <c r="G312" s="197">
        <v>927864</v>
      </c>
      <c r="H312" s="197">
        <v>1219</v>
      </c>
      <c r="I312" s="197">
        <v>43884</v>
      </c>
      <c r="J312" s="197">
        <v>883980</v>
      </c>
    </row>
    <row r="313" spans="1:10" ht="14.1" customHeight="1" x14ac:dyDescent="0.15">
      <c r="A313" s="231"/>
      <c r="B313" s="231"/>
      <c r="C313" s="231"/>
      <c r="D313" s="199" t="s">
        <v>140</v>
      </c>
      <c r="E313" s="197">
        <v>20</v>
      </c>
      <c r="F313" s="197">
        <v>12572</v>
      </c>
      <c r="G313" s="197">
        <v>251440</v>
      </c>
      <c r="H313" s="197">
        <v>1219</v>
      </c>
      <c r="I313" s="197">
        <v>24380</v>
      </c>
      <c r="J313" s="197">
        <v>227060</v>
      </c>
    </row>
    <row r="314" spans="1:10" ht="14.1" customHeight="1" x14ac:dyDescent="0.15">
      <c r="A314" s="231"/>
      <c r="B314" s="231"/>
      <c r="C314" s="231"/>
      <c r="D314" s="199" t="s">
        <v>78</v>
      </c>
      <c r="E314" s="197">
        <v>36</v>
      </c>
      <c r="F314" s="197">
        <v>12572</v>
      </c>
      <c r="G314" s="197">
        <v>452592</v>
      </c>
      <c r="H314" s="197">
        <v>1219</v>
      </c>
      <c r="I314" s="197">
        <v>43884</v>
      </c>
      <c r="J314" s="197">
        <v>408708</v>
      </c>
    </row>
    <row r="315" spans="1:10" ht="14.1" customHeight="1" x14ac:dyDescent="0.15">
      <c r="A315" s="231"/>
      <c r="B315" s="231"/>
      <c r="C315" s="231"/>
      <c r="D315" s="199" t="s">
        <v>145</v>
      </c>
      <c r="E315" s="197">
        <v>52</v>
      </c>
      <c r="F315" s="197">
        <v>9616</v>
      </c>
      <c r="G315" s="197">
        <v>500032</v>
      </c>
      <c r="H315" s="197">
        <v>1219</v>
      </c>
      <c r="I315" s="197">
        <v>63388</v>
      </c>
      <c r="J315" s="197">
        <v>436644</v>
      </c>
    </row>
    <row r="316" spans="1:10" ht="14.1" customHeight="1" x14ac:dyDescent="0.15">
      <c r="A316" s="231"/>
      <c r="B316" s="231"/>
      <c r="C316" s="231"/>
      <c r="D316" s="199" t="s">
        <v>83</v>
      </c>
      <c r="E316" s="197">
        <v>61</v>
      </c>
      <c r="F316" s="197">
        <v>9616</v>
      </c>
      <c r="G316" s="197">
        <v>586576</v>
      </c>
      <c r="H316" s="197">
        <v>1219</v>
      </c>
      <c r="I316" s="197">
        <v>74359</v>
      </c>
      <c r="J316" s="197">
        <v>512217</v>
      </c>
    </row>
    <row r="317" spans="1:10" ht="14.1" customHeight="1" x14ac:dyDescent="0.15">
      <c r="A317" s="231"/>
      <c r="B317" s="231"/>
      <c r="C317" s="231"/>
      <c r="D317" s="199" t="s">
        <v>135</v>
      </c>
      <c r="E317" s="197">
        <v>114</v>
      </c>
      <c r="F317" s="197">
        <v>6540</v>
      </c>
      <c r="G317" s="197">
        <v>745560</v>
      </c>
      <c r="H317" s="197">
        <v>1219</v>
      </c>
      <c r="I317" s="197">
        <v>138966</v>
      </c>
      <c r="J317" s="197">
        <v>606594</v>
      </c>
    </row>
    <row r="318" spans="1:10" ht="14.1" customHeight="1" x14ac:dyDescent="0.15">
      <c r="A318" s="231"/>
      <c r="B318" s="231"/>
      <c r="C318" s="231"/>
      <c r="D318" s="199" t="s">
        <v>77</v>
      </c>
      <c r="E318" s="197">
        <v>524</v>
      </c>
      <c r="F318" s="197">
        <v>6540</v>
      </c>
      <c r="G318" s="197">
        <v>3426960</v>
      </c>
      <c r="H318" s="197">
        <v>1219</v>
      </c>
      <c r="I318" s="197">
        <v>638756</v>
      </c>
      <c r="J318" s="197">
        <v>2788204</v>
      </c>
    </row>
    <row r="319" spans="1:10" ht="14.1" customHeight="1" x14ac:dyDescent="0.15">
      <c r="A319" s="231"/>
      <c r="B319" s="231"/>
      <c r="C319" s="231"/>
      <c r="D319" s="199" t="s">
        <v>148</v>
      </c>
      <c r="E319" s="197">
        <v>3</v>
      </c>
      <c r="F319" s="197">
        <v>4071</v>
      </c>
      <c r="G319" s="197">
        <v>12213</v>
      </c>
      <c r="H319" s="197">
        <v>1219</v>
      </c>
      <c r="I319" s="197">
        <v>3657</v>
      </c>
      <c r="J319" s="197">
        <v>8556</v>
      </c>
    </row>
    <row r="320" spans="1:10" ht="14.1" customHeight="1" x14ac:dyDescent="0.15">
      <c r="A320" s="231"/>
      <c r="B320" s="231"/>
      <c r="C320" s="231"/>
      <c r="D320" s="199" t="s">
        <v>86</v>
      </c>
      <c r="E320" s="197">
        <v>7</v>
      </c>
      <c r="F320" s="197">
        <v>4071</v>
      </c>
      <c r="G320" s="197">
        <v>28497</v>
      </c>
      <c r="H320" s="197">
        <v>1219</v>
      </c>
      <c r="I320" s="197">
        <v>8533</v>
      </c>
      <c r="J320" s="197">
        <v>19964</v>
      </c>
    </row>
    <row r="321" spans="1:10" ht="14.1" customHeight="1" x14ac:dyDescent="0.15">
      <c r="A321" s="231"/>
      <c r="B321" s="231"/>
      <c r="C321" s="231"/>
      <c r="D321" s="199" t="s">
        <v>146</v>
      </c>
      <c r="E321" s="197">
        <v>4</v>
      </c>
      <c r="F321" s="197">
        <v>2308</v>
      </c>
      <c r="G321" s="197">
        <v>9232</v>
      </c>
      <c r="H321" s="197">
        <v>1219</v>
      </c>
      <c r="I321" s="197">
        <v>4876</v>
      </c>
      <c r="J321" s="197">
        <v>4356</v>
      </c>
    </row>
    <row r="322" spans="1:10" ht="14.1" customHeight="1" x14ac:dyDescent="0.15">
      <c r="A322" s="231"/>
      <c r="B322" s="231"/>
      <c r="C322" s="231"/>
      <c r="D322" s="199" t="s">
        <v>84</v>
      </c>
      <c r="E322" s="197">
        <v>75</v>
      </c>
      <c r="F322" s="197">
        <v>2308</v>
      </c>
      <c r="G322" s="197">
        <v>173100</v>
      </c>
      <c r="H322" s="197">
        <v>1219</v>
      </c>
      <c r="I322" s="197">
        <v>91425</v>
      </c>
      <c r="J322" s="197">
        <v>81675</v>
      </c>
    </row>
    <row r="323" spans="1:10" ht="14.1" customHeight="1" x14ac:dyDescent="0.15">
      <c r="A323" s="231"/>
      <c r="B323" s="231"/>
      <c r="C323" s="231"/>
      <c r="D323" s="199" t="s">
        <v>147</v>
      </c>
      <c r="E323" s="197">
        <v>1</v>
      </c>
      <c r="F323" s="197">
        <v>1154</v>
      </c>
      <c r="G323" s="197">
        <v>1154</v>
      </c>
      <c r="H323" s="197">
        <v>1219</v>
      </c>
      <c r="I323" s="197">
        <v>1219</v>
      </c>
      <c r="J323" s="197">
        <v>-65</v>
      </c>
    </row>
    <row r="324" spans="1:10" ht="14.1" customHeight="1" x14ac:dyDescent="0.15">
      <c r="A324" s="231"/>
      <c r="B324" s="231"/>
      <c r="C324" s="231"/>
      <c r="D324" s="199" t="s">
        <v>89</v>
      </c>
      <c r="E324" s="197">
        <v>5</v>
      </c>
      <c r="F324" s="197">
        <v>1154</v>
      </c>
      <c r="G324" s="197">
        <v>5770</v>
      </c>
      <c r="H324" s="197">
        <v>1219</v>
      </c>
      <c r="I324" s="197">
        <v>6095</v>
      </c>
      <c r="J324" s="197">
        <v>-325</v>
      </c>
    </row>
    <row r="325" spans="1:10" ht="29.1" customHeight="1" x14ac:dyDescent="0.15">
      <c r="A325" s="231"/>
      <c r="B325" s="231"/>
      <c r="C325" s="230" t="s">
        <v>156</v>
      </c>
      <c r="D325" s="199" t="s">
        <v>79</v>
      </c>
      <c r="E325" s="197">
        <v>7</v>
      </c>
      <c r="F325" s="197">
        <v>27135</v>
      </c>
      <c r="G325" s="197">
        <v>189945</v>
      </c>
      <c r="H325" s="197">
        <v>2580</v>
      </c>
      <c r="I325" s="197">
        <v>18060</v>
      </c>
      <c r="J325" s="197">
        <v>171885</v>
      </c>
    </row>
    <row r="326" spans="1:10" ht="14.1" customHeight="1" x14ac:dyDescent="0.15">
      <c r="A326" s="231"/>
      <c r="B326" s="231"/>
      <c r="C326" s="231"/>
      <c r="D326" s="199" t="s">
        <v>73</v>
      </c>
      <c r="E326" s="197">
        <v>4</v>
      </c>
      <c r="F326" s="197">
        <v>13933</v>
      </c>
      <c r="G326" s="197">
        <v>55732</v>
      </c>
      <c r="H326" s="197">
        <v>2580</v>
      </c>
      <c r="I326" s="197">
        <v>10320</v>
      </c>
      <c r="J326" s="197">
        <v>45412</v>
      </c>
    </row>
    <row r="327" spans="1:10" ht="14.1" customHeight="1" x14ac:dyDescent="0.15">
      <c r="A327" s="231"/>
      <c r="B327" s="231"/>
      <c r="C327" s="231"/>
      <c r="D327" s="199" t="s">
        <v>74</v>
      </c>
      <c r="E327" s="197">
        <v>8</v>
      </c>
      <c r="F327" s="197">
        <v>10977</v>
      </c>
      <c r="G327" s="197">
        <v>87816</v>
      </c>
      <c r="H327" s="197">
        <v>2580</v>
      </c>
      <c r="I327" s="197">
        <v>20640</v>
      </c>
      <c r="J327" s="197">
        <v>67176</v>
      </c>
    </row>
    <row r="328" spans="1:10" ht="14.1" customHeight="1" x14ac:dyDescent="0.15">
      <c r="A328" s="231"/>
      <c r="B328" s="231"/>
      <c r="C328" s="231"/>
      <c r="D328" s="199" t="s">
        <v>71</v>
      </c>
      <c r="E328" s="197">
        <v>319</v>
      </c>
      <c r="F328" s="197">
        <v>7901</v>
      </c>
      <c r="G328" s="197">
        <v>2520419</v>
      </c>
      <c r="H328" s="197">
        <v>2580</v>
      </c>
      <c r="I328" s="197">
        <v>823020</v>
      </c>
      <c r="J328" s="197">
        <v>1697399</v>
      </c>
    </row>
    <row r="329" spans="1:10" ht="14.1" customHeight="1" x14ac:dyDescent="0.15">
      <c r="A329" s="231"/>
      <c r="B329" s="231"/>
      <c r="C329" s="231"/>
      <c r="D329" s="199" t="s">
        <v>72</v>
      </c>
      <c r="E329" s="197">
        <v>1</v>
      </c>
      <c r="F329" s="197">
        <v>5432</v>
      </c>
      <c r="G329" s="197">
        <v>5432</v>
      </c>
      <c r="H329" s="197">
        <v>2580</v>
      </c>
      <c r="I329" s="197">
        <v>2580</v>
      </c>
      <c r="J329" s="197">
        <v>2852</v>
      </c>
    </row>
    <row r="330" spans="1:10" ht="14.1" customHeight="1" x14ac:dyDescent="0.15">
      <c r="A330" s="231"/>
      <c r="B330" s="231"/>
      <c r="C330" s="231"/>
      <c r="D330" s="199" t="s">
        <v>82</v>
      </c>
      <c r="E330" s="197">
        <v>2</v>
      </c>
      <c r="F330" s="197">
        <v>3669</v>
      </c>
      <c r="G330" s="197">
        <v>7338</v>
      </c>
      <c r="H330" s="197">
        <v>2580</v>
      </c>
      <c r="I330" s="197">
        <v>5160</v>
      </c>
      <c r="J330" s="197">
        <v>2178</v>
      </c>
    </row>
    <row r="331" spans="1:10" ht="29.1" customHeight="1" x14ac:dyDescent="0.15">
      <c r="A331" s="231"/>
      <c r="B331" s="231"/>
      <c r="C331" s="230" t="s">
        <v>158</v>
      </c>
      <c r="D331" s="199" t="s">
        <v>88</v>
      </c>
      <c r="E331" s="197">
        <v>25</v>
      </c>
      <c r="F331" s="197">
        <v>59297</v>
      </c>
      <c r="G331" s="197">
        <v>1482425</v>
      </c>
      <c r="H331" s="197">
        <v>1891</v>
      </c>
      <c r="I331" s="197">
        <v>47275</v>
      </c>
      <c r="J331" s="197">
        <v>1435150</v>
      </c>
    </row>
    <row r="332" spans="1:10" ht="14.1" customHeight="1" x14ac:dyDescent="0.15">
      <c r="A332" s="231"/>
      <c r="B332" s="231"/>
      <c r="C332" s="231"/>
      <c r="D332" s="199" t="s">
        <v>101</v>
      </c>
      <c r="E332" s="197">
        <v>38</v>
      </c>
      <c r="F332" s="197">
        <v>43757</v>
      </c>
      <c r="G332" s="197">
        <v>1662766</v>
      </c>
      <c r="H332" s="197">
        <v>1891</v>
      </c>
      <c r="I332" s="197">
        <v>71858</v>
      </c>
      <c r="J332" s="197">
        <v>1590908</v>
      </c>
    </row>
    <row r="333" spans="1:10" ht="14.1" customHeight="1" x14ac:dyDescent="0.15">
      <c r="A333" s="231"/>
      <c r="B333" s="231"/>
      <c r="C333" s="231"/>
      <c r="D333" s="199" t="s">
        <v>79</v>
      </c>
      <c r="E333" s="197">
        <v>1697</v>
      </c>
      <c r="F333" s="197">
        <v>26446</v>
      </c>
      <c r="G333" s="197">
        <v>44878862</v>
      </c>
      <c r="H333" s="197">
        <v>1891</v>
      </c>
      <c r="I333" s="197">
        <v>3209027</v>
      </c>
      <c r="J333" s="197">
        <v>41669835</v>
      </c>
    </row>
    <row r="334" spans="1:10" ht="14.1" customHeight="1" x14ac:dyDescent="0.15">
      <c r="A334" s="231"/>
      <c r="B334" s="231"/>
      <c r="C334" s="231"/>
      <c r="D334" s="199" t="s">
        <v>73</v>
      </c>
      <c r="E334" s="197">
        <v>1939</v>
      </c>
      <c r="F334" s="197">
        <v>13244</v>
      </c>
      <c r="G334" s="197">
        <v>25680116</v>
      </c>
      <c r="H334" s="197">
        <v>1891</v>
      </c>
      <c r="I334" s="197">
        <v>3666649</v>
      </c>
      <c r="J334" s="197">
        <v>22013467</v>
      </c>
    </row>
    <row r="335" spans="1:10" ht="14.1" customHeight="1" x14ac:dyDescent="0.15">
      <c r="A335" s="231"/>
      <c r="B335" s="231"/>
      <c r="C335" s="231"/>
      <c r="D335" s="199" t="s">
        <v>74</v>
      </c>
      <c r="E335" s="197">
        <v>7984</v>
      </c>
      <c r="F335" s="197">
        <v>10288</v>
      </c>
      <c r="G335" s="197">
        <v>82139392</v>
      </c>
      <c r="H335" s="197">
        <v>1891</v>
      </c>
      <c r="I335" s="197">
        <v>15097744</v>
      </c>
      <c r="J335" s="197">
        <v>67041648</v>
      </c>
    </row>
    <row r="336" spans="1:10" ht="14.1" customHeight="1" x14ac:dyDescent="0.15">
      <c r="A336" s="231"/>
      <c r="B336" s="231"/>
      <c r="C336" s="231"/>
      <c r="D336" s="199" t="s">
        <v>71</v>
      </c>
      <c r="E336" s="197">
        <v>13530</v>
      </c>
      <c r="F336" s="197">
        <v>7212</v>
      </c>
      <c r="G336" s="197">
        <v>97578360</v>
      </c>
      <c r="H336" s="197">
        <v>1891</v>
      </c>
      <c r="I336" s="197">
        <v>25585230</v>
      </c>
      <c r="J336" s="197">
        <v>71993130</v>
      </c>
    </row>
    <row r="337" spans="1:10" ht="14.1" customHeight="1" x14ac:dyDescent="0.15">
      <c r="A337" s="231"/>
      <c r="B337" s="231"/>
      <c r="C337" s="231"/>
      <c r="D337" s="199" t="s">
        <v>72</v>
      </c>
      <c r="E337" s="197">
        <v>808</v>
      </c>
      <c r="F337" s="197">
        <v>4743</v>
      </c>
      <c r="G337" s="197">
        <v>3832344</v>
      </c>
      <c r="H337" s="197">
        <v>1891</v>
      </c>
      <c r="I337" s="197">
        <v>1527928</v>
      </c>
      <c r="J337" s="197">
        <v>2304416</v>
      </c>
    </row>
    <row r="338" spans="1:10" ht="14.1" customHeight="1" x14ac:dyDescent="0.15">
      <c r="A338" s="231"/>
      <c r="B338" s="231"/>
      <c r="C338" s="231"/>
      <c r="D338" s="199" t="s">
        <v>82</v>
      </c>
      <c r="E338" s="197">
        <v>685</v>
      </c>
      <c r="F338" s="197">
        <v>2980</v>
      </c>
      <c r="G338" s="197">
        <v>2041300</v>
      </c>
      <c r="H338" s="197">
        <v>1891</v>
      </c>
      <c r="I338" s="197">
        <v>1295335</v>
      </c>
      <c r="J338" s="197">
        <v>745965</v>
      </c>
    </row>
    <row r="339" spans="1:10" ht="14.1" customHeight="1" x14ac:dyDescent="0.15">
      <c r="A339" s="231"/>
      <c r="B339" s="231"/>
      <c r="C339" s="231"/>
      <c r="D339" s="199" t="s">
        <v>75</v>
      </c>
      <c r="E339" s="197">
        <v>2</v>
      </c>
      <c r="F339" s="197">
        <v>1826</v>
      </c>
      <c r="G339" s="197">
        <v>3652</v>
      </c>
      <c r="H339" s="197">
        <v>1891</v>
      </c>
      <c r="I339" s="197">
        <v>3782</v>
      </c>
      <c r="J339" s="197">
        <v>-130</v>
      </c>
    </row>
    <row r="340" spans="1:10" ht="14.1" customHeight="1" x14ac:dyDescent="0.15">
      <c r="A340" s="231" t="s">
        <v>93</v>
      </c>
      <c r="B340" s="231" t="s">
        <v>53</v>
      </c>
      <c r="C340" s="231"/>
      <c r="D340" s="231"/>
      <c r="E340" s="197"/>
      <c r="F340" s="197">
        <v>256816</v>
      </c>
      <c r="G340" s="197">
        <v>28066625</v>
      </c>
      <c r="H340" s="197"/>
      <c r="I340" s="197">
        <v>1411903</v>
      </c>
      <c r="J340" s="197">
        <v>26654722</v>
      </c>
    </row>
    <row r="341" spans="1:10" ht="14.1" customHeight="1" x14ac:dyDescent="0.15">
      <c r="A341" s="231"/>
      <c r="B341" s="199" t="s">
        <v>63</v>
      </c>
      <c r="C341" s="199" t="s">
        <v>64</v>
      </c>
      <c r="D341" s="199" t="s">
        <v>65</v>
      </c>
      <c r="E341" s="233">
        <v>1</v>
      </c>
      <c r="F341" s="233">
        <v>13948</v>
      </c>
      <c r="G341" s="233">
        <v>13948</v>
      </c>
      <c r="H341" s="233">
        <v>0</v>
      </c>
      <c r="I341" s="233">
        <v>0</v>
      </c>
      <c r="J341" s="233">
        <v>13948</v>
      </c>
    </row>
    <row r="342" spans="1:10" ht="14.1" customHeight="1" x14ac:dyDescent="0.15">
      <c r="A342" s="231"/>
      <c r="B342" s="235" t="s">
        <v>66</v>
      </c>
      <c r="C342" s="201" t="s">
        <v>67</v>
      </c>
      <c r="D342" s="199" t="s">
        <v>131</v>
      </c>
      <c r="E342" s="234"/>
      <c r="F342" s="234"/>
      <c r="G342" s="234"/>
      <c r="H342" s="234"/>
      <c r="I342" s="234"/>
      <c r="J342" s="234"/>
    </row>
    <row r="343" spans="1:10" ht="29.1" customHeight="1" x14ac:dyDescent="0.15">
      <c r="A343" s="231"/>
      <c r="B343" s="231"/>
      <c r="C343" s="200" t="s">
        <v>158</v>
      </c>
      <c r="D343" s="199" t="s">
        <v>132</v>
      </c>
      <c r="E343" s="197">
        <v>6</v>
      </c>
      <c r="F343" s="197">
        <v>14620</v>
      </c>
      <c r="G343" s="197">
        <v>87720</v>
      </c>
      <c r="H343" s="197">
        <v>1891</v>
      </c>
      <c r="I343" s="197">
        <v>11346</v>
      </c>
      <c r="J343" s="197">
        <v>76374</v>
      </c>
    </row>
    <row r="344" spans="1:10" ht="42.95" customHeight="1" x14ac:dyDescent="0.15">
      <c r="A344" s="231"/>
      <c r="B344" s="230" t="s">
        <v>168</v>
      </c>
      <c r="C344" s="232" t="s">
        <v>67</v>
      </c>
      <c r="D344" s="199" t="s">
        <v>140</v>
      </c>
      <c r="E344" s="197">
        <v>2</v>
      </c>
      <c r="F344" s="197">
        <v>12572</v>
      </c>
      <c r="G344" s="197">
        <v>25144</v>
      </c>
      <c r="H344" s="197">
        <v>0</v>
      </c>
      <c r="I344" s="197">
        <v>0</v>
      </c>
      <c r="J344" s="197">
        <v>25144</v>
      </c>
    </row>
    <row r="345" spans="1:10" ht="14.1" customHeight="1" x14ac:dyDescent="0.15">
      <c r="A345" s="231"/>
      <c r="B345" s="231"/>
      <c r="C345" s="231"/>
      <c r="D345" s="199" t="s">
        <v>77</v>
      </c>
      <c r="E345" s="197">
        <v>3</v>
      </c>
      <c r="F345" s="197">
        <v>6540</v>
      </c>
      <c r="G345" s="197">
        <v>19620</v>
      </c>
      <c r="H345" s="197">
        <v>0</v>
      </c>
      <c r="I345" s="197">
        <v>0</v>
      </c>
      <c r="J345" s="197">
        <v>19620</v>
      </c>
    </row>
    <row r="346" spans="1:10" ht="14.1" customHeight="1" x14ac:dyDescent="0.15">
      <c r="A346" s="231"/>
      <c r="B346" s="231"/>
      <c r="C346" s="231"/>
      <c r="D346" s="199" t="s">
        <v>147</v>
      </c>
      <c r="E346" s="197">
        <v>4</v>
      </c>
      <c r="F346" s="197">
        <v>1154</v>
      </c>
      <c r="G346" s="197">
        <v>4616</v>
      </c>
      <c r="H346" s="197">
        <v>0</v>
      </c>
      <c r="I346" s="197">
        <v>0</v>
      </c>
      <c r="J346" s="197">
        <v>4616</v>
      </c>
    </row>
    <row r="347" spans="1:10" ht="14.1" customHeight="1" x14ac:dyDescent="0.15">
      <c r="A347" s="231"/>
      <c r="B347" s="231"/>
      <c r="C347" s="231"/>
      <c r="D347" s="199" t="s">
        <v>89</v>
      </c>
      <c r="E347" s="197">
        <v>1</v>
      </c>
      <c r="F347" s="197">
        <v>1154</v>
      </c>
      <c r="G347" s="197">
        <v>1154</v>
      </c>
      <c r="H347" s="197">
        <v>0</v>
      </c>
      <c r="I347" s="197">
        <v>0</v>
      </c>
      <c r="J347" s="197">
        <v>1154</v>
      </c>
    </row>
    <row r="348" spans="1:10" ht="14.1" customHeight="1" x14ac:dyDescent="0.15">
      <c r="A348" s="231"/>
      <c r="B348" s="231"/>
      <c r="C348" s="231"/>
      <c r="D348" s="199" t="s">
        <v>141</v>
      </c>
      <c r="E348" s="197">
        <v>2</v>
      </c>
      <c r="F348" s="197">
        <v>3632</v>
      </c>
      <c r="G348" s="197">
        <v>7264</v>
      </c>
      <c r="H348" s="197">
        <v>0</v>
      </c>
      <c r="I348" s="197">
        <v>0</v>
      </c>
      <c r="J348" s="197">
        <v>7264</v>
      </c>
    </row>
    <row r="349" spans="1:10" ht="14.1" customHeight="1" x14ac:dyDescent="0.15">
      <c r="A349" s="231"/>
      <c r="B349" s="231"/>
      <c r="C349" s="231"/>
      <c r="D349" s="199" t="s">
        <v>142</v>
      </c>
      <c r="E349" s="197">
        <v>1</v>
      </c>
      <c r="F349" s="197">
        <v>4887</v>
      </c>
      <c r="G349" s="197">
        <v>4887</v>
      </c>
      <c r="H349" s="197">
        <v>0</v>
      </c>
      <c r="I349" s="197">
        <v>0</v>
      </c>
      <c r="J349" s="197">
        <v>4887</v>
      </c>
    </row>
    <row r="350" spans="1:10" ht="29.1" customHeight="1" x14ac:dyDescent="0.15">
      <c r="A350" s="231"/>
      <c r="B350" s="231"/>
      <c r="C350" s="230" t="s">
        <v>156</v>
      </c>
      <c r="D350" s="199" t="s">
        <v>79</v>
      </c>
      <c r="E350" s="197">
        <v>4</v>
      </c>
      <c r="F350" s="197">
        <v>27135</v>
      </c>
      <c r="G350" s="197">
        <v>108540</v>
      </c>
      <c r="H350" s="197">
        <v>1361</v>
      </c>
      <c r="I350" s="197">
        <v>5444</v>
      </c>
      <c r="J350" s="197">
        <v>103096</v>
      </c>
    </row>
    <row r="351" spans="1:10" ht="14.1" customHeight="1" x14ac:dyDescent="0.15">
      <c r="A351" s="231"/>
      <c r="B351" s="231"/>
      <c r="C351" s="231"/>
      <c r="D351" s="199" t="s">
        <v>75</v>
      </c>
      <c r="E351" s="197">
        <v>10</v>
      </c>
      <c r="F351" s="197">
        <v>2515</v>
      </c>
      <c r="G351" s="197">
        <v>25150</v>
      </c>
      <c r="H351" s="197">
        <v>1361</v>
      </c>
      <c r="I351" s="197">
        <v>13610</v>
      </c>
      <c r="J351" s="197">
        <v>11540</v>
      </c>
    </row>
    <row r="352" spans="1:10" ht="14.1" customHeight="1" x14ac:dyDescent="0.15">
      <c r="A352" s="231"/>
      <c r="B352" s="231"/>
      <c r="C352" s="231"/>
      <c r="D352" s="199" t="s">
        <v>139</v>
      </c>
      <c r="E352" s="197">
        <v>1</v>
      </c>
      <c r="F352" s="197">
        <v>6248</v>
      </c>
      <c r="G352" s="197">
        <v>6248</v>
      </c>
      <c r="H352" s="197">
        <v>1361</v>
      </c>
      <c r="I352" s="197">
        <v>1361</v>
      </c>
      <c r="J352" s="197">
        <v>4887</v>
      </c>
    </row>
    <row r="353" spans="1:10" ht="29.1" customHeight="1" x14ac:dyDescent="0.15">
      <c r="A353" s="231"/>
      <c r="B353" s="231"/>
      <c r="C353" s="230" t="s">
        <v>157</v>
      </c>
      <c r="D353" s="199" t="s">
        <v>79</v>
      </c>
      <c r="E353" s="197">
        <v>2</v>
      </c>
      <c r="F353" s="197">
        <v>26446</v>
      </c>
      <c r="G353" s="197">
        <v>52892</v>
      </c>
      <c r="H353" s="197">
        <v>1309</v>
      </c>
      <c r="I353" s="197">
        <v>2618</v>
      </c>
      <c r="J353" s="197">
        <v>50274</v>
      </c>
    </row>
    <row r="354" spans="1:10" ht="14.1" customHeight="1" x14ac:dyDescent="0.15">
      <c r="A354" s="231"/>
      <c r="B354" s="231"/>
      <c r="C354" s="231"/>
      <c r="D354" s="199" t="s">
        <v>73</v>
      </c>
      <c r="E354" s="197">
        <v>6</v>
      </c>
      <c r="F354" s="197">
        <v>13881</v>
      </c>
      <c r="G354" s="197">
        <v>83286</v>
      </c>
      <c r="H354" s="197">
        <v>1309</v>
      </c>
      <c r="I354" s="197">
        <v>7854</v>
      </c>
      <c r="J354" s="197">
        <v>75432</v>
      </c>
    </row>
    <row r="355" spans="1:10" ht="14.1" customHeight="1" x14ac:dyDescent="0.15">
      <c r="A355" s="231"/>
      <c r="B355" s="231"/>
      <c r="C355" s="231"/>
      <c r="D355" s="199" t="s">
        <v>71</v>
      </c>
      <c r="E355" s="197">
        <v>31</v>
      </c>
      <c r="F355" s="197">
        <v>7212</v>
      </c>
      <c r="G355" s="197">
        <v>223572</v>
      </c>
      <c r="H355" s="197">
        <v>1309</v>
      </c>
      <c r="I355" s="197">
        <v>40579</v>
      </c>
      <c r="J355" s="197">
        <v>182993</v>
      </c>
    </row>
    <row r="356" spans="1:10" ht="29.1" customHeight="1" x14ac:dyDescent="0.15">
      <c r="A356" s="231"/>
      <c r="B356" s="231"/>
      <c r="C356" s="230" t="s">
        <v>158</v>
      </c>
      <c r="D356" s="199" t="s">
        <v>101</v>
      </c>
      <c r="E356" s="197">
        <v>10</v>
      </c>
      <c r="F356" s="197">
        <v>43757</v>
      </c>
      <c r="G356" s="197">
        <v>437570</v>
      </c>
      <c r="H356" s="197">
        <v>672</v>
      </c>
      <c r="I356" s="197">
        <v>6720</v>
      </c>
      <c r="J356" s="197">
        <v>430850</v>
      </c>
    </row>
    <row r="357" spans="1:10" ht="14.1" customHeight="1" x14ac:dyDescent="0.15">
      <c r="A357" s="231"/>
      <c r="B357" s="231"/>
      <c r="C357" s="231"/>
      <c r="D357" s="199" t="s">
        <v>79</v>
      </c>
      <c r="E357" s="197">
        <v>680</v>
      </c>
      <c r="F357" s="197">
        <v>26446</v>
      </c>
      <c r="G357" s="197">
        <v>17983280</v>
      </c>
      <c r="H357" s="197">
        <v>672</v>
      </c>
      <c r="I357" s="197">
        <v>456960</v>
      </c>
      <c r="J357" s="197">
        <v>17526320</v>
      </c>
    </row>
    <row r="358" spans="1:10" ht="14.1" customHeight="1" x14ac:dyDescent="0.15">
      <c r="A358" s="231"/>
      <c r="B358" s="231"/>
      <c r="C358" s="231"/>
      <c r="D358" s="199" t="s">
        <v>73</v>
      </c>
      <c r="E358" s="197">
        <v>390</v>
      </c>
      <c r="F358" s="197">
        <v>13244</v>
      </c>
      <c r="G358" s="197">
        <v>5165160</v>
      </c>
      <c r="H358" s="197">
        <v>672</v>
      </c>
      <c r="I358" s="197">
        <v>262080</v>
      </c>
      <c r="J358" s="197">
        <v>4903080</v>
      </c>
    </row>
    <row r="359" spans="1:10" ht="14.1" customHeight="1" x14ac:dyDescent="0.15">
      <c r="A359" s="231"/>
      <c r="B359" s="231"/>
      <c r="C359" s="231"/>
      <c r="D359" s="199" t="s">
        <v>74</v>
      </c>
      <c r="E359" s="197">
        <v>179</v>
      </c>
      <c r="F359" s="197">
        <v>10288</v>
      </c>
      <c r="G359" s="197">
        <v>1841552</v>
      </c>
      <c r="H359" s="197">
        <v>672</v>
      </c>
      <c r="I359" s="197">
        <v>120288</v>
      </c>
      <c r="J359" s="197">
        <v>1721264</v>
      </c>
    </row>
    <row r="360" spans="1:10" ht="14.1" customHeight="1" x14ac:dyDescent="0.15">
      <c r="A360" s="231"/>
      <c r="B360" s="231"/>
      <c r="C360" s="231"/>
      <c r="D360" s="199" t="s">
        <v>71</v>
      </c>
      <c r="E360" s="197">
        <v>42</v>
      </c>
      <c r="F360" s="197">
        <v>7212</v>
      </c>
      <c r="G360" s="197">
        <v>302904</v>
      </c>
      <c r="H360" s="197">
        <v>672</v>
      </c>
      <c r="I360" s="197">
        <v>28224</v>
      </c>
      <c r="J360" s="197">
        <v>274680</v>
      </c>
    </row>
    <row r="361" spans="1:10" ht="14.1" customHeight="1" x14ac:dyDescent="0.15">
      <c r="A361" s="231"/>
      <c r="B361" s="231"/>
      <c r="C361" s="231"/>
      <c r="D361" s="199" t="s">
        <v>75</v>
      </c>
      <c r="E361" s="197">
        <v>559</v>
      </c>
      <c r="F361" s="197">
        <v>1826</v>
      </c>
      <c r="G361" s="197">
        <v>1020734</v>
      </c>
      <c r="H361" s="197">
        <v>672</v>
      </c>
      <c r="I361" s="197">
        <v>375648</v>
      </c>
      <c r="J361" s="197">
        <v>645086</v>
      </c>
    </row>
    <row r="362" spans="1:10" ht="14.1" customHeight="1" x14ac:dyDescent="0.15">
      <c r="A362" s="231"/>
      <c r="B362" s="231"/>
      <c r="C362" s="231"/>
      <c r="D362" s="199" t="s">
        <v>139</v>
      </c>
      <c r="E362" s="197">
        <v>116</v>
      </c>
      <c r="F362" s="197">
        <v>5559</v>
      </c>
      <c r="G362" s="197">
        <v>644844</v>
      </c>
      <c r="H362" s="197">
        <v>672</v>
      </c>
      <c r="I362" s="197">
        <v>77952</v>
      </c>
      <c r="J362" s="197">
        <v>566892</v>
      </c>
    </row>
    <row r="363" spans="1:10" ht="14.1" customHeight="1" x14ac:dyDescent="0.15">
      <c r="A363" s="231"/>
      <c r="B363" s="198" t="s">
        <v>164</v>
      </c>
      <c r="C363" s="201" t="s">
        <v>67</v>
      </c>
      <c r="D363" s="199" t="s">
        <v>77</v>
      </c>
      <c r="E363" s="197">
        <v>1</v>
      </c>
      <c r="F363" s="197">
        <v>6540</v>
      </c>
      <c r="G363" s="197">
        <v>6540</v>
      </c>
      <c r="H363" s="197">
        <v>1219</v>
      </c>
      <c r="I363" s="197">
        <v>1219</v>
      </c>
      <c r="J363" s="197">
        <v>5321</v>
      </c>
    </row>
    <row r="364" spans="1:10" ht="29.1" customHeight="1" x14ac:dyDescent="0.15">
      <c r="A364" s="230" t="s">
        <v>113</v>
      </c>
      <c r="B364" s="231" t="s">
        <v>53</v>
      </c>
      <c r="C364" s="231"/>
      <c r="D364" s="231"/>
      <c r="E364" s="197"/>
      <c r="F364" s="197">
        <v>311540</v>
      </c>
      <c r="G364" s="197">
        <v>39308098</v>
      </c>
      <c r="H364" s="197"/>
      <c r="I364" s="197">
        <v>1983130</v>
      </c>
      <c r="J364" s="197">
        <v>37324968</v>
      </c>
    </row>
    <row r="365" spans="1:10" ht="14.1" customHeight="1" x14ac:dyDescent="0.15">
      <c r="A365" s="231"/>
      <c r="B365" s="199" t="s">
        <v>63</v>
      </c>
      <c r="C365" s="199" t="s">
        <v>64</v>
      </c>
      <c r="D365" s="199" t="s">
        <v>65</v>
      </c>
      <c r="E365" s="233">
        <v>2</v>
      </c>
      <c r="F365" s="233">
        <v>13948</v>
      </c>
      <c r="G365" s="233">
        <v>27896</v>
      </c>
      <c r="H365" s="233">
        <v>0</v>
      </c>
      <c r="I365" s="233">
        <v>0</v>
      </c>
      <c r="J365" s="233">
        <v>27896</v>
      </c>
    </row>
    <row r="366" spans="1:10" ht="14.1" customHeight="1" x14ac:dyDescent="0.15">
      <c r="A366" s="231"/>
      <c r="B366" s="235" t="s">
        <v>66</v>
      </c>
      <c r="C366" s="232" t="s">
        <v>67</v>
      </c>
      <c r="D366" s="199" t="s">
        <v>133</v>
      </c>
      <c r="E366" s="234"/>
      <c r="F366" s="234"/>
      <c r="G366" s="234"/>
      <c r="H366" s="234"/>
      <c r="I366" s="234"/>
      <c r="J366" s="234"/>
    </row>
    <row r="367" spans="1:10" ht="14.1" customHeight="1" x14ac:dyDescent="0.15">
      <c r="A367" s="231"/>
      <c r="B367" s="231"/>
      <c r="C367" s="231"/>
      <c r="D367" s="199" t="s">
        <v>131</v>
      </c>
      <c r="E367" s="197">
        <v>2</v>
      </c>
      <c r="F367" s="197">
        <v>13948</v>
      </c>
      <c r="G367" s="197">
        <v>27896</v>
      </c>
      <c r="H367" s="197">
        <v>0</v>
      </c>
      <c r="I367" s="197">
        <v>0</v>
      </c>
      <c r="J367" s="197">
        <v>27896</v>
      </c>
    </row>
    <row r="368" spans="1:10" ht="29.1" customHeight="1" x14ac:dyDescent="0.15">
      <c r="A368" s="231"/>
      <c r="B368" s="231"/>
      <c r="C368" s="200" t="s">
        <v>158</v>
      </c>
      <c r="D368" s="199" t="s">
        <v>132</v>
      </c>
      <c r="E368" s="197">
        <v>12</v>
      </c>
      <c r="F368" s="197">
        <v>14620</v>
      </c>
      <c r="G368" s="197">
        <v>175440</v>
      </c>
      <c r="H368" s="197">
        <v>1891</v>
      </c>
      <c r="I368" s="197">
        <v>22692</v>
      </c>
      <c r="J368" s="197">
        <v>152748</v>
      </c>
    </row>
    <row r="369" spans="1:10" ht="42.95" customHeight="1" x14ac:dyDescent="0.15">
      <c r="A369" s="231"/>
      <c r="B369" s="230" t="s">
        <v>168</v>
      </c>
      <c r="C369" s="232" t="s">
        <v>67</v>
      </c>
      <c r="D369" s="199" t="s">
        <v>144</v>
      </c>
      <c r="E369" s="197">
        <v>4</v>
      </c>
      <c r="F369" s="197">
        <v>25774</v>
      </c>
      <c r="G369" s="197">
        <v>103096</v>
      </c>
      <c r="H369" s="197">
        <v>0</v>
      </c>
      <c r="I369" s="197">
        <v>0</v>
      </c>
      <c r="J369" s="197">
        <v>103096</v>
      </c>
    </row>
    <row r="370" spans="1:10" ht="14.1" customHeight="1" x14ac:dyDescent="0.15">
      <c r="A370" s="231"/>
      <c r="B370" s="231"/>
      <c r="C370" s="231"/>
      <c r="D370" s="199" t="s">
        <v>85</v>
      </c>
      <c r="E370" s="197">
        <v>8</v>
      </c>
      <c r="F370" s="197">
        <v>25774</v>
      </c>
      <c r="G370" s="197">
        <v>206192</v>
      </c>
      <c r="H370" s="197">
        <v>0</v>
      </c>
      <c r="I370" s="197">
        <v>0</v>
      </c>
      <c r="J370" s="197">
        <v>206192</v>
      </c>
    </row>
    <row r="371" spans="1:10" ht="14.1" customHeight="1" x14ac:dyDescent="0.15">
      <c r="A371" s="231"/>
      <c r="B371" s="231"/>
      <c r="C371" s="231"/>
      <c r="D371" s="199" t="s">
        <v>140</v>
      </c>
      <c r="E371" s="197">
        <v>12</v>
      </c>
      <c r="F371" s="197">
        <v>12572</v>
      </c>
      <c r="G371" s="197">
        <v>150864</v>
      </c>
      <c r="H371" s="197">
        <v>0</v>
      </c>
      <c r="I371" s="197">
        <v>0</v>
      </c>
      <c r="J371" s="197">
        <v>150864</v>
      </c>
    </row>
    <row r="372" spans="1:10" ht="14.1" customHeight="1" x14ac:dyDescent="0.15">
      <c r="A372" s="231"/>
      <c r="B372" s="231"/>
      <c r="C372" s="231"/>
      <c r="D372" s="199" t="s">
        <v>78</v>
      </c>
      <c r="E372" s="197">
        <v>1</v>
      </c>
      <c r="F372" s="197">
        <v>12572</v>
      </c>
      <c r="G372" s="197">
        <v>12572</v>
      </c>
      <c r="H372" s="197">
        <v>0</v>
      </c>
      <c r="I372" s="197">
        <v>0</v>
      </c>
      <c r="J372" s="197">
        <v>12572</v>
      </c>
    </row>
    <row r="373" spans="1:10" ht="14.1" customHeight="1" x14ac:dyDescent="0.15">
      <c r="A373" s="231"/>
      <c r="B373" s="231"/>
      <c r="C373" s="231"/>
      <c r="D373" s="199" t="s">
        <v>83</v>
      </c>
      <c r="E373" s="197">
        <v>4</v>
      </c>
      <c r="F373" s="197">
        <v>9616</v>
      </c>
      <c r="G373" s="197">
        <v>38464</v>
      </c>
      <c r="H373" s="197">
        <v>0</v>
      </c>
      <c r="I373" s="197">
        <v>0</v>
      </c>
      <c r="J373" s="197">
        <v>38464</v>
      </c>
    </row>
    <row r="374" spans="1:10" ht="14.1" customHeight="1" x14ac:dyDescent="0.15">
      <c r="A374" s="231"/>
      <c r="B374" s="231"/>
      <c r="C374" s="231"/>
      <c r="D374" s="199" t="s">
        <v>135</v>
      </c>
      <c r="E374" s="197">
        <v>2</v>
      </c>
      <c r="F374" s="197">
        <v>6540</v>
      </c>
      <c r="G374" s="197">
        <v>13080</v>
      </c>
      <c r="H374" s="197">
        <v>0</v>
      </c>
      <c r="I374" s="197">
        <v>0</v>
      </c>
      <c r="J374" s="197">
        <v>13080</v>
      </c>
    </row>
    <row r="375" spans="1:10" ht="14.1" customHeight="1" x14ac:dyDescent="0.15">
      <c r="A375" s="231"/>
      <c r="B375" s="231"/>
      <c r="C375" s="231"/>
      <c r="D375" s="199" t="s">
        <v>77</v>
      </c>
      <c r="E375" s="197">
        <v>9</v>
      </c>
      <c r="F375" s="197">
        <v>6540</v>
      </c>
      <c r="G375" s="197">
        <v>58860</v>
      </c>
      <c r="H375" s="197">
        <v>0</v>
      </c>
      <c r="I375" s="197">
        <v>0</v>
      </c>
      <c r="J375" s="197">
        <v>58860</v>
      </c>
    </row>
    <row r="376" spans="1:10" ht="14.1" customHeight="1" x14ac:dyDescent="0.15">
      <c r="A376" s="231"/>
      <c r="B376" s="231"/>
      <c r="C376" s="231"/>
      <c r="D376" s="199" t="s">
        <v>142</v>
      </c>
      <c r="E376" s="197">
        <v>1</v>
      </c>
      <c r="F376" s="197">
        <v>4887</v>
      </c>
      <c r="G376" s="197">
        <v>4887</v>
      </c>
      <c r="H376" s="197">
        <v>0</v>
      </c>
      <c r="I376" s="197">
        <v>0</v>
      </c>
      <c r="J376" s="197">
        <v>4887</v>
      </c>
    </row>
    <row r="377" spans="1:10" ht="14.1" customHeight="1" x14ac:dyDescent="0.15">
      <c r="A377" s="231"/>
      <c r="B377" s="231"/>
      <c r="C377" s="231"/>
      <c r="D377" s="199" t="s">
        <v>137</v>
      </c>
      <c r="E377" s="197">
        <v>1</v>
      </c>
      <c r="F377" s="197">
        <v>4887</v>
      </c>
      <c r="G377" s="197">
        <v>4887</v>
      </c>
      <c r="H377" s="197">
        <v>0</v>
      </c>
      <c r="I377" s="197">
        <v>0</v>
      </c>
      <c r="J377" s="197">
        <v>4887</v>
      </c>
    </row>
    <row r="378" spans="1:10" ht="29.1" customHeight="1" x14ac:dyDescent="0.15">
      <c r="A378" s="231"/>
      <c r="B378" s="231"/>
      <c r="C378" s="230" t="s">
        <v>156</v>
      </c>
      <c r="D378" s="199" t="s">
        <v>73</v>
      </c>
      <c r="E378" s="197">
        <v>1</v>
      </c>
      <c r="F378" s="197">
        <v>13933</v>
      </c>
      <c r="G378" s="197">
        <v>13933</v>
      </c>
      <c r="H378" s="197">
        <v>1361</v>
      </c>
      <c r="I378" s="197">
        <v>1361</v>
      </c>
      <c r="J378" s="197">
        <v>12572</v>
      </c>
    </row>
    <row r="379" spans="1:10" ht="14.1" customHeight="1" x14ac:dyDescent="0.15">
      <c r="A379" s="231"/>
      <c r="B379" s="231"/>
      <c r="C379" s="231"/>
      <c r="D379" s="199" t="s">
        <v>74</v>
      </c>
      <c r="E379" s="197">
        <v>1</v>
      </c>
      <c r="F379" s="197">
        <v>10977</v>
      </c>
      <c r="G379" s="197">
        <v>10977</v>
      </c>
      <c r="H379" s="197">
        <v>1361</v>
      </c>
      <c r="I379" s="197">
        <v>1361</v>
      </c>
      <c r="J379" s="197">
        <v>9616</v>
      </c>
    </row>
    <row r="380" spans="1:10" ht="14.1" customHeight="1" x14ac:dyDescent="0.15">
      <c r="A380" s="231"/>
      <c r="B380" s="231"/>
      <c r="C380" s="231"/>
      <c r="D380" s="199" t="s">
        <v>71</v>
      </c>
      <c r="E380" s="197">
        <v>2</v>
      </c>
      <c r="F380" s="197">
        <v>7901</v>
      </c>
      <c r="G380" s="197">
        <v>15802</v>
      </c>
      <c r="H380" s="197">
        <v>1361</v>
      </c>
      <c r="I380" s="197">
        <v>2722</v>
      </c>
      <c r="J380" s="197">
        <v>13080</v>
      </c>
    </row>
    <row r="381" spans="1:10" ht="14.1" customHeight="1" x14ac:dyDescent="0.15">
      <c r="A381" s="231"/>
      <c r="B381" s="231"/>
      <c r="C381" s="231"/>
      <c r="D381" s="199" t="s">
        <v>75</v>
      </c>
      <c r="E381" s="197">
        <v>5</v>
      </c>
      <c r="F381" s="197">
        <v>2515</v>
      </c>
      <c r="G381" s="197">
        <v>12575</v>
      </c>
      <c r="H381" s="197">
        <v>1361</v>
      </c>
      <c r="I381" s="197">
        <v>6805</v>
      </c>
      <c r="J381" s="197">
        <v>5770</v>
      </c>
    </row>
    <row r="382" spans="1:10" ht="14.1" customHeight="1" x14ac:dyDescent="0.15">
      <c r="A382" s="231"/>
      <c r="B382" s="231"/>
      <c r="C382" s="231"/>
      <c r="D382" s="199" t="s">
        <v>139</v>
      </c>
      <c r="E382" s="197">
        <v>5</v>
      </c>
      <c r="F382" s="197">
        <v>6248</v>
      </c>
      <c r="G382" s="197">
        <v>31240</v>
      </c>
      <c r="H382" s="197">
        <v>1361</v>
      </c>
      <c r="I382" s="197">
        <v>6805</v>
      </c>
      <c r="J382" s="197">
        <v>24435</v>
      </c>
    </row>
    <row r="383" spans="1:10" ht="29.1" customHeight="1" x14ac:dyDescent="0.15">
      <c r="A383" s="231"/>
      <c r="B383" s="231"/>
      <c r="C383" s="230" t="s">
        <v>157</v>
      </c>
      <c r="D383" s="199" t="s">
        <v>73</v>
      </c>
      <c r="E383" s="197">
        <v>5</v>
      </c>
      <c r="F383" s="197">
        <v>13626</v>
      </c>
      <c r="G383" s="197">
        <v>68131</v>
      </c>
      <c r="H383" s="197">
        <v>1309</v>
      </c>
      <c r="I383" s="197">
        <v>6545</v>
      </c>
      <c r="J383" s="197">
        <v>61586</v>
      </c>
    </row>
    <row r="384" spans="1:10" ht="14.1" customHeight="1" x14ac:dyDescent="0.15">
      <c r="A384" s="231"/>
      <c r="B384" s="231"/>
      <c r="C384" s="231"/>
      <c r="D384" s="199" t="s">
        <v>71</v>
      </c>
      <c r="E384" s="197">
        <v>36</v>
      </c>
      <c r="F384" s="197">
        <v>7283</v>
      </c>
      <c r="G384" s="197">
        <v>262180</v>
      </c>
      <c r="H384" s="197">
        <v>1309</v>
      </c>
      <c r="I384" s="197">
        <v>47124</v>
      </c>
      <c r="J384" s="197">
        <v>215056</v>
      </c>
    </row>
    <row r="385" spans="1:10" ht="29.1" customHeight="1" x14ac:dyDescent="0.15">
      <c r="A385" s="231"/>
      <c r="B385" s="231"/>
      <c r="C385" s="230" t="s">
        <v>158</v>
      </c>
      <c r="D385" s="199" t="s">
        <v>79</v>
      </c>
      <c r="E385" s="197">
        <v>602</v>
      </c>
      <c r="F385" s="197">
        <v>26446</v>
      </c>
      <c r="G385" s="197">
        <v>15920492</v>
      </c>
      <c r="H385" s="197">
        <v>672</v>
      </c>
      <c r="I385" s="197">
        <v>404544</v>
      </c>
      <c r="J385" s="197">
        <v>15515948</v>
      </c>
    </row>
    <row r="386" spans="1:10" ht="14.1" customHeight="1" x14ac:dyDescent="0.15">
      <c r="A386" s="231"/>
      <c r="B386" s="231"/>
      <c r="C386" s="231"/>
      <c r="D386" s="199" t="s">
        <v>73</v>
      </c>
      <c r="E386" s="197">
        <v>1333</v>
      </c>
      <c r="F386" s="197">
        <v>13244</v>
      </c>
      <c r="G386" s="197">
        <v>17654252</v>
      </c>
      <c r="H386" s="197">
        <v>672</v>
      </c>
      <c r="I386" s="197">
        <v>895776</v>
      </c>
      <c r="J386" s="197">
        <v>16758476</v>
      </c>
    </row>
    <row r="387" spans="1:10" ht="14.1" customHeight="1" x14ac:dyDescent="0.15">
      <c r="A387" s="231"/>
      <c r="B387" s="231"/>
      <c r="C387" s="231"/>
      <c r="D387" s="199" t="s">
        <v>74</v>
      </c>
      <c r="E387" s="197">
        <v>118</v>
      </c>
      <c r="F387" s="197">
        <v>10288</v>
      </c>
      <c r="G387" s="197">
        <v>1213984</v>
      </c>
      <c r="H387" s="197">
        <v>672</v>
      </c>
      <c r="I387" s="197">
        <v>79296</v>
      </c>
      <c r="J387" s="197">
        <v>1134688</v>
      </c>
    </row>
    <row r="388" spans="1:10" ht="14.1" customHeight="1" x14ac:dyDescent="0.15">
      <c r="A388" s="231"/>
      <c r="B388" s="231"/>
      <c r="C388" s="231"/>
      <c r="D388" s="199" t="s">
        <v>71</v>
      </c>
      <c r="E388" s="197">
        <v>109</v>
      </c>
      <c r="F388" s="197">
        <v>7212</v>
      </c>
      <c r="G388" s="197">
        <v>786108</v>
      </c>
      <c r="H388" s="197">
        <v>672</v>
      </c>
      <c r="I388" s="197">
        <v>73248</v>
      </c>
      <c r="J388" s="197">
        <v>712860</v>
      </c>
    </row>
    <row r="389" spans="1:10" ht="14.1" customHeight="1" x14ac:dyDescent="0.15">
      <c r="A389" s="231"/>
      <c r="B389" s="231"/>
      <c r="C389" s="231"/>
      <c r="D389" s="199" t="s">
        <v>75</v>
      </c>
      <c r="E389" s="197">
        <v>213</v>
      </c>
      <c r="F389" s="197">
        <v>1826</v>
      </c>
      <c r="G389" s="197">
        <v>388938</v>
      </c>
      <c r="H389" s="197">
        <v>672</v>
      </c>
      <c r="I389" s="197">
        <v>143136</v>
      </c>
      <c r="J389" s="197">
        <v>245802</v>
      </c>
    </row>
    <row r="390" spans="1:10" ht="14.1" customHeight="1" x14ac:dyDescent="0.15">
      <c r="A390" s="231"/>
      <c r="B390" s="231"/>
      <c r="C390" s="231"/>
      <c r="D390" s="199" t="s">
        <v>138</v>
      </c>
      <c r="E390" s="197">
        <v>17</v>
      </c>
      <c r="F390" s="197">
        <v>4304</v>
      </c>
      <c r="G390" s="197">
        <v>73168</v>
      </c>
      <c r="H390" s="197">
        <v>672</v>
      </c>
      <c r="I390" s="197">
        <v>11424</v>
      </c>
      <c r="J390" s="197">
        <v>61744</v>
      </c>
    </row>
    <row r="391" spans="1:10" ht="14.1" customHeight="1" x14ac:dyDescent="0.15">
      <c r="A391" s="231"/>
      <c r="B391" s="231"/>
      <c r="C391" s="231"/>
      <c r="D391" s="199" t="s">
        <v>139</v>
      </c>
      <c r="E391" s="197">
        <v>340</v>
      </c>
      <c r="F391" s="197">
        <v>5559</v>
      </c>
      <c r="G391" s="197">
        <v>1890060</v>
      </c>
      <c r="H391" s="197">
        <v>672</v>
      </c>
      <c r="I391" s="197">
        <v>228480</v>
      </c>
      <c r="J391" s="197">
        <v>1661580</v>
      </c>
    </row>
    <row r="392" spans="1:10" ht="14.1" customHeight="1" x14ac:dyDescent="0.15">
      <c r="A392" s="231"/>
      <c r="B392" s="235" t="s">
        <v>164</v>
      </c>
      <c r="C392" s="201" t="s">
        <v>67</v>
      </c>
      <c r="D392" s="199" t="s">
        <v>83</v>
      </c>
      <c r="E392" s="197">
        <v>1</v>
      </c>
      <c r="F392" s="197">
        <v>9616</v>
      </c>
      <c r="G392" s="197">
        <v>9616</v>
      </c>
      <c r="H392" s="197">
        <v>1219</v>
      </c>
      <c r="I392" s="197">
        <v>1219</v>
      </c>
      <c r="J392" s="197">
        <v>8397</v>
      </c>
    </row>
    <row r="393" spans="1:10" ht="29.1" customHeight="1" x14ac:dyDescent="0.15">
      <c r="A393" s="231"/>
      <c r="B393" s="231"/>
      <c r="C393" s="200" t="s">
        <v>156</v>
      </c>
      <c r="D393" s="199" t="s">
        <v>75</v>
      </c>
      <c r="E393" s="197">
        <v>1</v>
      </c>
      <c r="F393" s="197">
        <v>2515</v>
      </c>
      <c r="G393" s="197">
        <v>2515</v>
      </c>
      <c r="H393" s="197">
        <v>2580</v>
      </c>
      <c r="I393" s="197">
        <v>2580</v>
      </c>
      <c r="J393" s="197">
        <v>-65</v>
      </c>
    </row>
    <row r="394" spans="1:10" ht="29.1" customHeight="1" x14ac:dyDescent="0.15">
      <c r="A394" s="231"/>
      <c r="B394" s="231"/>
      <c r="C394" s="200" t="s">
        <v>157</v>
      </c>
      <c r="D394" s="199" t="s">
        <v>71</v>
      </c>
      <c r="E394" s="197">
        <v>16</v>
      </c>
      <c r="F394" s="197">
        <v>7331</v>
      </c>
      <c r="G394" s="197">
        <v>117303</v>
      </c>
      <c r="H394" s="197">
        <v>2528</v>
      </c>
      <c r="I394" s="197">
        <v>40448</v>
      </c>
      <c r="J394" s="197">
        <v>76855</v>
      </c>
    </row>
    <row r="395" spans="1:10" ht="29.1" customHeight="1" x14ac:dyDescent="0.15">
      <c r="A395" s="231"/>
      <c r="B395" s="231"/>
      <c r="C395" s="230" t="s">
        <v>158</v>
      </c>
      <c r="D395" s="199" t="s">
        <v>71</v>
      </c>
      <c r="E395" s="197">
        <v>1</v>
      </c>
      <c r="F395" s="197">
        <v>7212</v>
      </c>
      <c r="G395" s="197">
        <v>7212</v>
      </c>
      <c r="H395" s="197">
        <v>1891</v>
      </c>
      <c r="I395" s="197">
        <v>1891</v>
      </c>
      <c r="J395" s="197">
        <v>5321</v>
      </c>
    </row>
    <row r="396" spans="1:10" ht="14.1" customHeight="1" x14ac:dyDescent="0.15">
      <c r="A396" s="231"/>
      <c r="B396" s="231"/>
      <c r="C396" s="231"/>
      <c r="D396" s="199" t="s">
        <v>75</v>
      </c>
      <c r="E396" s="197">
        <v>3</v>
      </c>
      <c r="F396" s="197">
        <v>1826</v>
      </c>
      <c r="G396" s="197">
        <v>5478</v>
      </c>
      <c r="H396" s="197">
        <v>1891</v>
      </c>
      <c r="I396" s="197">
        <v>5673</v>
      </c>
      <c r="J396" s="197">
        <v>-195</v>
      </c>
    </row>
    <row r="397" spans="1:10" ht="14.1" customHeight="1" x14ac:dyDescent="0.15">
      <c r="A397" s="231" t="s">
        <v>99</v>
      </c>
      <c r="B397" s="231" t="s">
        <v>53</v>
      </c>
      <c r="C397" s="231"/>
      <c r="D397" s="231"/>
      <c r="E397" s="197"/>
      <c r="F397" s="197">
        <v>87584</v>
      </c>
      <c r="G397" s="197">
        <v>7170376</v>
      </c>
      <c r="H397" s="197"/>
      <c r="I397" s="197">
        <v>403513</v>
      </c>
      <c r="J397" s="197">
        <v>6766863</v>
      </c>
    </row>
    <row r="398" spans="1:10" ht="14.1" customHeight="1" x14ac:dyDescent="0.15">
      <c r="A398" s="231"/>
      <c r="B398" s="199" t="s">
        <v>63</v>
      </c>
      <c r="C398" s="199" t="s">
        <v>64</v>
      </c>
      <c r="D398" s="199" t="s">
        <v>65</v>
      </c>
      <c r="E398" s="233">
        <v>1</v>
      </c>
      <c r="F398" s="233">
        <v>13948</v>
      </c>
      <c r="G398" s="233">
        <v>13948</v>
      </c>
      <c r="H398" s="233">
        <v>0</v>
      </c>
      <c r="I398" s="233">
        <v>0</v>
      </c>
      <c r="J398" s="233">
        <v>13948</v>
      </c>
    </row>
    <row r="399" spans="1:10" ht="14.1" customHeight="1" x14ac:dyDescent="0.15">
      <c r="A399" s="231"/>
      <c r="B399" s="235" t="s">
        <v>66</v>
      </c>
      <c r="C399" s="201" t="s">
        <v>67</v>
      </c>
      <c r="D399" s="199" t="s">
        <v>131</v>
      </c>
      <c r="E399" s="234"/>
      <c r="F399" s="234"/>
      <c r="G399" s="234"/>
      <c r="H399" s="234"/>
      <c r="I399" s="234"/>
      <c r="J399" s="234"/>
    </row>
    <row r="400" spans="1:10" ht="29.1" customHeight="1" x14ac:dyDescent="0.15">
      <c r="A400" s="231"/>
      <c r="B400" s="231"/>
      <c r="C400" s="200" t="s">
        <v>158</v>
      </c>
      <c r="D400" s="199" t="s">
        <v>132</v>
      </c>
      <c r="E400" s="197">
        <v>19</v>
      </c>
      <c r="F400" s="197">
        <v>14620</v>
      </c>
      <c r="G400" s="197">
        <v>277780</v>
      </c>
      <c r="H400" s="197">
        <v>1891</v>
      </c>
      <c r="I400" s="197">
        <v>35929</v>
      </c>
      <c r="J400" s="197">
        <v>241851</v>
      </c>
    </row>
    <row r="401" spans="1:10" ht="42.95" customHeight="1" x14ac:dyDescent="0.15">
      <c r="A401" s="231"/>
      <c r="B401" s="230" t="s">
        <v>168</v>
      </c>
      <c r="C401" s="230" t="s">
        <v>158</v>
      </c>
      <c r="D401" s="199" t="s">
        <v>79</v>
      </c>
      <c r="E401" s="197">
        <v>2</v>
      </c>
      <c r="F401" s="197">
        <v>26446</v>
      </c>
      <c r="G401" s="197">
        <v>52892</v>
      </c>
      <c r="H401" s="197">
        <v>672</v>
      </c>
      <c r="I401" s="197">
        <v>1344</v>
      </c>
      <c r="J401" s="197">
        <v>51548</v>
      </c>
    </row>
    <row r="402" spans="1:10" ht="14.1" customHeight="1" x14ac:dyDescent="0.15">
      <c r="A402" s="231"/>
      <c r="B402" s="231"/>
      <c r="C402" s="231"/>
      <c r="D402" s="199" t="s">
        <v>73</v>
      </c>
      <c r="E402" s="197">
        <v>481</v>
      </c>
      <c r="F402" s="197">
        <v>13244</v>
      </c>
      <c r="G402" s="197">
        <v>6370364</v>
      </c>
      <c r="H402" s="197">
        <v>672</v>
      </c>
      <c r="I402" s="197">
        <v>323232</v>
      </c>
      <c r="J402" s="197">
        <v>6047132</v>
      </c>
    </row>
    <row r="403" spans="1:10" ht="14.1" customHeight="1" x14ac:dyDescent="0.15">
      <c r="A403" s="231"/>
      <c r="B403" s="231"/>
      <c r="C403" s="231"/>
      <c r="D403" s="199" t="s">
        <v>74</v>
      </c>
      <c r="E403" s="197">
        <v>12</v>
      </c>
      <c r="F403" s="197">
        <v>10288</v>
      </c>
      <c r="G403" s="197">
        <v>123456</v>
      </c>
      <c r="H403" s="197">
        <v>672</v>
      </c>
      <c r="I403" s="197">
        <v>8064</v>
      </c>
      <c r="J403" s="197">
        <v>115392</v>
      </c>
    </row>
    <row r="404" spans="1:10" ht="14.1" customHeight="1" x14ac:dyDescent="0.15">
      <c r="A404" s="231"/>
      <c r="B404" s="231"/>
      <c r="C404" s="231"/>
      <c r="D404" s="199" t="s">
        <v>71</v>
      </c>
      <c r="E404" s="197">
        <v>44</v>
      </c>
      <c r="F404" s="197">
        <v>7212</v>
      </c>
      <c r="G404" s="197">
        <v>317328</v>
      </c>
      <c r="H404" s="197">
        <v>672</v>
      </c>
      <c r="I404" s="197">
        <v>29568</v>
      </c>
      <c r="J404" s="197">
        <v>287760</v>
      </c>
    </row>
    <row r="405" spans="1:10" ht="14.1" customHeight="1" x14ac:dyDescent="0.15">
      <c r="A405" s="231"/>
      <c r="B405" s="231"/>
      <c r="C405" s="231"/>
      <c r="D405" s="199" t="s">
        <v>75</v>
      </c>
      <c r="E405" s="197">
        <v>8</v>
      </c>
      <c r="F405" s="197">
        <v>1826</v>
      </c>
      <c r="G405" s="197">
        <v>14608</v>
      </c>
      <c r="H405" s="197">
        <v>672</v>
      </c>
      <c r="I405" s="197">
        <v>5376</v>
      </c>
      <c r="J405" s="197">
        <v>9232</v>
      </c>
    </row>
    <row r="406" spans="1:10" ht="14.1" customHeight="1" x14ac:dyDescent="0.15">
      <c r="A406" s="231" t="s">
        <v>3</v>
      </c>
      <c r="B406" s="231" t="s">
        <v>53</v>
      </c>
      <c r="C406" s="231"/>
      <c r="D406" s="231"/>
      <c r="E406" s="197"/>
      <c r="F406" s="197">
        <v>352678</v>
      </c>
      <c r="G406" s="197">
        <v>25282989</v>
      </c>
      <c r="H406" s="197"/>
      <c r="I406" s="197">
        <v>2844741</v>
      </c>
      <c r="J406" s="197">
        <v>22438248</v>
      </c>
    </row>
    <row r="407" spans="1:10" ht="14.1" customHeight="1" x14ac:dyDescent="0.15">
      <c r="A407" s="231"/>
      <c r="B407" s="199" t="s">
        <v>63</v>
      </c>
      <c r="C407" s="199" t="s">
        <v>64</v>
      </c>
      <c r="D407" s="199" t="s">
        <v>65</v>
      </c>
      <c r="E407" s="233">
        <v>2</v>
      </c>
      <c r="F407" s="233">
        <v>13948</v>
      </c>
      <c r="G407" s="233">
        <v>27896</v>
      </c>
      <c r="H407" s="233">
        <v>0</v>
      </c>
      <c r="I407" s="233">
        <v>0</v>
      </c>
      <c r="J407" s="233">
        <v>27896</v>
      </c>
    </row>
    <row r="408" spans="1:10" ht="14.1" customHeight="1" x14ac:dyDescent="0.15">
      <c r="A408" s="231"/>
      <c r="B408" s="235" t="s">
        <v>66</v>
      </c>
      <c r="C408" s="201" t="s">
        <v>67</v>
      </c>
      <c r="D408" s="199" t="s">
        <v>133</v>
      </c>
      <c r="E408" s="234"/>
      <c r="F408" s="234"/>
      <c r="G408" s="234"/>
      <c r="H408" s="234"/>
      <c r="I408" s="234"/>
      <c r="J408" s="234"/>
    </row>
    <row r="409" spans="1:10" ht="29.1" customHeight="1" x14ac:dyDescent="0.15">
      <c r="A409" s="231"/>
      <c r="B409" s="231"/>
      <c r="C409" s="200" t="s">
        <v>158</v>
      </c>
      <c r="D409" s="199" t="s">
        <v>132</v>
      </c>
      <c r="E409" s="197">
        <v>279</v>
      </c>
      <c r="F409" s="197">
        <v>14620</v>
      </c>
      <c r="G409" s="197">
        <v>4078980</v>
      </c>
      <c r="H409" s="197">
        <v>1891</v>
      </c>
      <c r="I409" s="197">
        <v>527589</v>
      </c>
      <c r="J409" s="197">
        <v>3551391</v>
      </c>
    </row>
    <row r="410" spans="1:10" ht="42.95" customHeight="1" x14ac:dyDescent="0.15">
      <c r="A410" s="231"/>
      <c r="B410" s="230" t="s">
        <v>168</v>
      </c>
      <c r="C410" s="232" t="s">
        <v>67</v>
      </c>
      <c r="D410" s="199" t="s">
        <v>140</v>
      </c>
      <c r="E410" s="197">
        <v>1</v>
      </c>
      <c r="F410" s="197">
        <v>12572</v>
      </c>
      <c r="G410" s="197">
        <v>12572</v>
      </c>
      <c r="H410" s="197">
        <v>0</v>
      </c>
      <c r="I410" s="197">
        <v>0</v>
      </c>
      <c r="J410" s="197">
        <v>12572</v>
      </c>
    </row>
    <row r="411" spans="1:10" ht="14.1" customHeight="1" x14ac:dyDescent="0.15">
      <c r="A411" s="231"/>
      <c r="B411" s="231"/>
      <c r="C411" s="231"/>
      <c r="D411" s="199" t="s">
        <v>77</v>
      </c>
      <c r="E411" s="197">
        <v>1</v>
      </c>
      <c r="F411" s="197">
        <v>6540</v>
      </c>
      <c r="G411" s="197">
        <v>6540</v>
      </c>
      <c r="H411" s="197">
        <v>0</v>
      </c>
      <c r="I411" s="197">
        <v>0</v>
      </c>
      <c r="J411" s="197">
        <v>6540</v>
      </c>
    </row>
    <row r="412" spans="1:10" ht="29.1" customHeight="1" x14ac:dyDescent="0.15">
      <c r="A412" s="231"/>
      <c r="B412" s="231"/>
      <c r="C412" s="230" t="s">
        <v>156</v>
      </c>
      <c r="D412" s="199" t="s">
        <v>75</v>
      </c>
      <c r="E412" s="197">
        <v>2</v>
      </c>
      <c r="F412" s="197">
        <v>2515</v>
      </c>
      <c r="G412" s="197">
        <v>5030</v>
      </c>
      <c r="H412" s="197">
        <v>1361</v>
      </c>
      <c r="I412" s="197">
        <v>2722</v>
      </c>
      <c r="J412" s="197">
        <v>2308</v>
      </c>
    </row>
    <row r="413" spans="1:10" ht="14.1" customHeight="1" x14ac:dyDescent="0.15">
      <c r="A413" s="231"/>
      <c r="B413" s="231"/>
      <c r="C413" s="231"/>
      <c r="D413" s="199" t="s">
        <v>138</v>
      </c>
      <c r="E413" s="197">
        <v>3</v>
      </c>
      <c r="F413" s="197">
        <v>4993</v>
      </c>
      <c r="G413" s="197">
        <v>14979</v>
      </c>
      <c r="H413" s="197">
        <v>1361</v>
      </c>
      <c r="I413" s="197">
        <v>4083</v>
      </c>
      <c r="J413" s="197">
        <v>10896</v>
      </c>
    </row>
    <row r="414" spans="1:10" ht="29.1" customHeight="1" x14ac:dyDescent="0.15">
      <c r="A414" s="231"/>
      <c r="B414" s="231"/>
      <c r="C414" s="230" t="s">
        <v>158</v>
      </c>
      <c r="D414" s="199" t="s">
        <v>101</v>
      </c>
      <c r="E414" s="197">
        <v>12</v>
      </c>
      <c r="F414" s="197">
        <v>43757</v>
      </c>
      <c r="G414" s="197">
        <v>525084</v>
      </c>
      <c r="H414" s="197">
        <v>672</v>
      </c>
      <c r="I414" s="197">
        <v>8064</v>
      </c>
      <c r="J414" s="197">
        <v>517020</v>
      </c>
    </row>
    <row r="415" spans="1:10" ht="14.1" customHeight="1" x14ac:dyDescent="0.15">
      <c r="A415" s="231"/>
      <c r="B415" s="231"/>
      <c r="C415" s="231"/>
      <c r="D415" s="199" t="s">
        <v>79</v>
      </c>
      <c r="E415" s="197">
        <v>143</v>
      </c>
      <c r="F415" s="197">
        <v>26446</v>
      </c>
      <c r="G415" s="197">
        <v>3781778</v>
      </c>
      <c r="H415" s="197">
        <v>672</v>
      </c>
      <c r="I415" s="197">
        <v>96096</v>
      </c>
      <c r="J415" s="197">
        <v>3685682</v>
      </c>
    </row>
    <row r="416" spans="1:10" ht="14.1" customHeight="1" x14ac:dyDescent="0.15">
      <c r="A416" s="231"/>
      <c r="B416" s="231"/>
      <c r="C416" s="231"/>
      <c r="D416" s="199" t="s">
        <v>73</v>
      </c>
      <c r="E416" s="197">
        <v>246</v>
      </c>
      <c r="F416" s="197">
        <v>13244</v>
      </c>
      <c r="G416" s="197">
        <v>3258024</v>
      </c>
      <c r="H416" s="197">
        <v>672</v>
      </c>
      <c r="I416" s="197">
        <v>165312</v>
      </c>
      <c r="J416" s="197">
        <v>3092712</v>
      </c>
    </row>
    <row r="417" spans="1:10" ht="14.1" customHeight="1" x14ac:dyDescent="0.15">
      <c r="A417" s="231"/>
      <c r="B417" s="231"/>
      <c r="C417" s="231"/>
      <c r="D417" s="199" t="s">
        <v>74</v>
      </c>
      <c r="E417" s="197">
        <v>38</v>
      </c>
      <c r="F417" s="197">
        <v>10288</v>
      </c>
      <c r="G417" s="197">
        <v>390944</v>
      </c>
      <c r="H417" s="197">
        <v>672</v>
      </c>
      <c r="I417" s="197">
        <v>25536</v>
      </c>
      <c r="J417" s="197">
        <v>365408</v>
      </c>
    </row>
    <row r="418" spans="1:10" ht="14.1" customHeight="1" x14ac:dyDescent="0.15">
      <c r="A418" s="231"/>
      <c r="B418" s="231"/>
      <c r="C418" s="231"/>
      <c r="D418" s="199" t="s">
        <v>71</v>
      </c>
      <c r="E418" s="197">
        <v>45</v>
      </c>
      <c r="F418" s="197">
        <v>7212</v>
      </c>
      <c r="G418" s="197">
        <v>324540</v>
      </c>
      <c r="H418" s="197">
        <v>672</v>
      </c>
      <c r="I418" s="197">
        <v>30240</v>
      </c>
      <c r="J418" s="197">
        <v>294300</v>
      </c>
    </row>
    <row r="419" spans="1:10" ht="14.1" customHeight="1" x14ac:dyDescent="0.15">
      <c r="A419" s="231"/>
      <c r="B419" s="231"/>
      <c r="C419" s="231"/>
      <c r="D419" s="199" t="s">
        <v>82</v>
      </c>
      <c r="E419" s="197">
        <v>2</v>
      </c>
      <c r="F419" s="197">
        <v>2980</v>
      </c>
      <c r="G419" s="197">
        <v>5960</v>
      </c>
      <c r="H419" s="197">
        <v>672</v>
      </c>
      <c r="I419" s="197">
        <v>1344</v>
      </c>
      <c r="J419" s="197">
        <v>4616</v>
      </c>
    </row>
    <row r="420" spans="1:10" ht="14.1" customHeight="1" x14ac:dyDescent="0.15">
      <c r="A420" s="231"/>
      <c r="B420" s="231"/>
      <c r="C420" s="231"/>
      <c r="D420" s="199" t="s">
        <v>75</v>
      </c>
      <c r="E420" s="197">
        <v>28</v>
      </c>
      <c r="F420" s="197">
        <v>1826</v>
      </c>
      <c r="G420" s="197">
        <v>51128</v>
      </c>
      <c r="H420" s="197">
        <v>672</v>
      </c>
      <c r="I420" s="197">
        <v>18816</v>
      </c>
      <c r="J420" s="197">
        <v>32312</v>
      </c>
    </row>
    <row r="421" spans="1:10" ht="14.1" customHeight="1" x14ac:dyDescent="0.15">
      <c r="A421" s="231"/>
      <c r="B421" s="231"/>
      <c r="C421" s="231"/>
      <c r="D421" s="199" t="s">
        <v>138</v>
      </c>
      <c r="E421" s="197">
        <v>54</v>
      </c>
      <c r="F421" s="197">
        <v>4304</v>
      </c>
      <c r="G421" s="197">
        <v>232416</v>
      </c>
      <c r="H421" s="197">
        <v>672</v>
      </c>
      <c r="I421" s="197">
        <v>36288</v>
      </c>
      <c r="J421" s="197">
        <v>196128</v>
      </c>
    </row>
    <row r="422" spans="1:10" ht="14.1" customHeight="1" x14ac:dyDescent="0.15">
      <c r="A422" s="231"/>
      <c r="B422" s="235" t="s">
        <v>164</v>
      </c>
      <c r="C422" s="232" t="s">
        <v>67</v>
      </c>
      <c r="D422" s="199" t="s">
        <v>144</v>
      </c>
      <c r="E422" s="197">
        <v>5</v>
      </c>
      <c r="F422" s="197">
        <v>25774</v>
      </c>
      <c r="G422" s="197">
        <v>128870</v>
      </c>
      <c r="H422" s="197">
        <v>1219</v>
      </c>
      <c r="I422" s="197">
        <v>6095</v>
      </c>
      <c r="J422" s="197">
        <v>122775</v>
      </c>
    </row>
    <row r="423" spans="1:10" ht="14.1" customHeight="1" x14ac:dyDescent="0.15">
      <c r="A423" s="231"/>
      <c r="B423" s="231"/>
      <c r="C423" s="231"/>
      <c r="D423" s="199" t="s">
        <v>145</v>
      </c>
      <c r="E423" s="197">
        <v>2</v>
      </c>
      <c r="F423" s="197">
        <v>9616</v>
      </c>
      <c r="G423" s="197">
        <v>19232</v>
      </c>
      <c r="H423" s="197">
        <v>1219</v>
      </c>
      <c r="I423" s="197">
        <v>2438</v>
      </c>
      <c r="J423" s="197">
        <v>16794</v>
      </c>
    </row>
    <row r="424" spans="1:10" ht="14.1" customHeight="1" x14ac:dyDescent="0.15">
      <c r="A424" s="231"/>
      <c r="B424" s="231"/>
      <c r="C424" s="231"/>
      <c r="D424" s="199" t="s">
        <v>135</v>
      </c>
      <c r="E424" s="197">
        <v>14</v>
      </c>
      <c r="F424" s="197">
        <v>6540</v>
      </c>
      <c r="G424" s="197">
        <v>91560</v>
      </c>
      <c r="H424" s="197">
        <v>1219</v>
      </c>
      <c r="I424" s="197">
        <v>17066</v>
      </c>
      <c r="J424" s="197">
        <v>74494</v>
      </c>
    </row>
    <row r="425" spans="1:10" ht="14.1" customHeight="1" x14ac:dyDescent="0.15">
      <c r="A425" s="231"/>
      <c r="B425" s="231"/>
      <c r="C425" s="231"/>
      <c r="D425" s="199" t="s">
        <v>77</v>
      </c>
      <c r="E425" s="197">
        <v>1</v>
      </c>
      <c r="F425" s="197">
        <v>6540</v>
      </c>
      <c r="G425" s="197">
        <v>6540</v>
      </c>
      <c r="H425" s="197">
        <v>1219</v>
      </c>
      <c r="I425" s="197">
        <v>1219</v>
      </c>
      <c r="J425" s="197">
        <v>5321</v>
      </c>
    </row>
    <row r="426" spans="1:10" ht="29.1" customHeight="1" x14ac:dyDescent="0.15">
      <c r="A426" s="231"/>
      <c r="B426" s="231"/>
      <c r="C426" s="230" t="s">
        <v>156</v>
      </c>
      <c r="D426" s="199" t="s">
        <v>79</v>
      </c>
      <c r="E426" s="197">
        <v>1</v>
      </c>
      <c r="F426" s="197">
        <v>27135</v>
      </c>
      <c r="G426" s="197">
        <v>27135</v>
      </c>
      <c r="H426" s="197">
        <v>2580</v>
      </c>
      <c r="I426" s="197">
        <v>2580</v>
      </c>
      <c r="J426" s="197">
        <v>24555</v>
      </c>
    </row>
    <row r="427" spans="1:10" ht="14.1" customHeight="1" x14ac:dyDescent="0.15">
      <c r="A427" s="231"/>
      <c r="B427" s="231"/>
      <c r="C427" s="231"/>
      <c r="D427" s="199" t="s">
        <v>71</v>
      </c>
      <c r="E427" s="197">
        <v>1</v>
      </c>
      <c r="F427" s="197">
        <v>7901</v>
      </c>
      <c r="G427" s="197">
        <v>7901</v>
      </c>
      <c r="H427" s="197">
        <v>2580</v>
      </c>
      <c r="I427" s="197">
        <v>2580</v>
      </c>
      <c r="J427" s="197">
        <v>5321</v>
      </c>
    </row>
    <row r="428" spans="1:10" ht="29.1" customHeight="1" x14ac:dyDescent="0.15">
      <c r="A428" s="231"/>
      <c r="B428" s="231"/>
      <c r="C428" s="230" t="s">
        <v>158</v>
      </c>
      <c r="D428" s="199" t="s">
        <v>101</v>
      </c>
      <c r="E428" s="197">
        <v>10</v>
      </c>
      <c r="F428" s="197">
        <v>43757</v>
      </c>
      <c r="G428" s="197">
        <v>437570</v>
      </c>
      <c r="H428" s="197">
        <v>1891</v>
      </c>
      <c r="I428" s="197">
        <v>18910</v>
      </c>
      <c r="J428" s="197">
        <v>418660</v>
      </c>
    </row>
    <row r="429" spans="1:10" ht="14.1" customHeight="1" x14ac:dyDescent="0.15">
      <c r="A429" s="231"/>
      <c r="B429" s="231"/>
      <c r="C429" s="231"/>
      <c r="D429" s="199" t="s">
        <v>79</v>
      </c>
      <c r="E429" s="197">
        <v>177</v>
      </c>
      <c r="F429" s="197">
        <v>26446</v>
      </c>
      <c r="G429" s="197">
        <v>4680942</v>
      </c>
      <c r="H429" s="197">
        <v>1891</v>
      </c>
      <c r="I429" s="197">
        <v>334707</v>
      </c>
      <c r="J429" s="197">
        <v>4346235</v>
      </c>
    </row>
    <row r="430" spans="1:10" ht="14.1" customHeight="1" x14ac:dyDescent="0.15">
      <c r="A430" s="231"/>
      <c r="B430" s="231"/>
      <c r="C430" s="231"/>
      <c r="D430" s="199" t="s">
        <v>73</v>
      </c>
      <c r="E430" s="197">
        <v>41</v>
      </c>
      <c r="F430" s="197">
        <v>13244</v>
      </c>
      <c r="G430" s="197">
        <v>543004</v>
      </c>
      <c r="H430" s="197">
        <v>1891</v>
      </c>
      <c r="I430" s="197">
        <v>77531</v>
      </c>
      <c r="J430" s="197">
        <v>465473</v>
      </c>
    </row>
    <row r="431" spans="1:10" ht="14.1" customHeight="1" x14ac:dyDescent="0.15">
      <c r="A431" s="231"/>
      <c r="B431" s="231"/>
      <c r="C431" s="231"/>
      <c r="D431" s="199" t="s">
        <v>74</v>
      </c>
      <c r="E431" s="197">
        <v>342</v>
      </c>
      <c r="F431" s="197">
        <v>10288</v>
      </c>
      <c r="G431" s="197">
        <v>3518496</v>
      </c>
      <c r="H431" s="197">
        <v>1891</v>
      </c>
      <c r="I431" s="197">
        <v>646722</v>
      </c>
      <c r="J431" s="197">
        <v>2871774</v>
      </c>
    </row>
    <row r="432" spans="1:10" ht="14.1" customHeight="1" x14ac:dyDescent="0.15">
      <c r="A432" s="231"/>
      <c r="B432" s="231"/>
      <c r="C432" s="231"/>
      <c r="D432" s="199" t="s">
        <v>71</v>
      </c>
      <c r="E432" s="197">
        <v>429</v>
      </c>
      <c r="F432" s="197">
        <v>7212</v>
      </c>
      <c r="G432" s="197">
        <v>3093948</v>
      </c>
      <c r="H432" s="197">
        <v>1891</v>
      </c>
      <c r="I432" s="197">
        <v>811239</v>
      </c>
      <c r="J432" s="197">
        <v>2282709</v>
      </c>
    </row>
    <row r="433" spans="1:10" ht="14.1" customHeight="1" x14ac:dyDescent="0.15">
      <c r="A433" s="231"/>
      <c r="B433" s="231"/>
      <c r="C433" s="231"/>
      <c r="D433" s="199" t="s">
        <v>82</v>
      </c>
      <c r="E433" s="197">
        <v>4</v>
      </c>
      <c r="F433" s="197">
        <v>2980</v>
      </c>
      <c r="G433" s="197">
        <v>11920</v>
      </c>
      <c r="H433" s="197">
        <v>1891</v>
      </c>
      <c r="I433" s="197">
        <v>7564</v>
      </c>
      <c r="J433" s="197">
        <v>4356</v>
      </c>
    </row>
    <row r="434" spans="1:10" ht="29.1" customHeight="1" x14ac:dyDescent="0.15">
      <c r="A434" s="230" t="s">
        <v>114</v>
      </c>
      <c r="B434" s="231" t="s">
        <v>53</v>
      </c>
      <c r="C434" s="231"/>
      <c r="D434" s="231"/>
      <c r="E434" s="197"/>
      <c r="F434" s="197">
        <v>1366791</v>
      </c>
      <c r="G434" s="197">
        <v>725917933</v>
      </c>
      <c r="H434" s="197"/>
      <c r="I434" s="197">
        <v>92317484</v>
      </c>
      <c r="J434" s="197">
        <v>633600449</v>
      </c>
    </row>
    <row r="435" spans="1:10" ht="14.1" customHeight="1" x14ac:dyDescent="0.15">
      <c r="A435" s="231"/>
      <c r="B435" s="199" t="s">
        <v>63</v>
      </c>
      <c r="C435" s="199" t="s">
        <v>64</v>
      </c>
      <c r="D435" s="199" t="s">
        <v>65</v>
      </c>
      <c r="E435" s="233">
        <v>39</v>
      </c>
      <c r="F435" s="233">
        <v>13948</v>
      </c>
      <c r="G435" s="233">
        <v>543972</v>
      </c>
      <c r="H435" s="233">
        <v>0</v>
      </c>
      <c r="I435" s="233">
        <v>0</v>
      </c>
      <c r="J435" s="233">
        <v>543972</v>
      </c>
    </row>
    <row r="436" spans="1:10" ht="14.1" customHeight="1" x14ac:dyDescent="0.15">
      <c r="A436" s="231"/>
      <c r="B436" s="235" t="s">
        <v>66</v>
      </c>
      <c r="C436" s="232" t="s">
        <v>67</v>
      </c>
      <c r="D436" s="199" t="s">
        <v>133</v>
      </c>
      <c r="E436" s="234"/>
      <c r="F436" s="234"/>
      <c r="G436" s="234"/>
      <c r="H436" s="234"/>
      <c r="I436" s="234"/>
      <c r="J436" s="234"/>
    </row>
    <row r="437" spans="1:10" ht="14.1" customHeight="1" x14ac:dyDescent="0.15">
      <c r="A437" s="231"/>
      <c r="B437" s="231"/>
      <c r="C437" s="231"/>
      <c r="D437" s="199" t="s">
        <v>131</v>
      </c>
      <c r="E437" s="197">
        <v>151</v>
      </c>
      <c r="F437" s="197">
        <v>13948</v>
      </c>
      <c r="G437" s="197">
        <v>2106148</v>
      </c>
      <c r="H437" s="197">
        <v>0</v>
      </c>
      <c r="I437" s="197">
        <v>0</v>
      </c>
      <c r="J437" s="197">
        <v>2106148</v>
      </c>
    </row>
    <row r="438" spans="1:10" ht="29.1" customHeight="1" x14ac:dyDescent="0.15">
      <c r="A438" s="231"/>
      <c r="B438" s="231"/>
      <c r="C438" s="200" t="s">
        <v>156</v>
      </c>
      <c r="D438" s="199" t="s">
        <v>132</v>
      </c>
      <c r="E438" s="197">
        <v>14</v>
      </c>
      <c r="F438" s="197">
        <v>15309</v>
      </c>
      <c r="G438" s="197">
        <v>214326</v>
      </c>
      <c r="H438" s="197">
        <v>2580</v>
      </c>
      <c r="I438" s="197">
        <v>36120</v>
      </c>
      <c r="J438" s="197">
        <v>178206</v>
      </c>
    </row>
    <row r="439" spans="1:10" ht="29.1" customHeight="1" x14ac:dyDescent="0.15">
      <c r="A439" s="231"/>
      <c r="B439" s="231"/>
      <c r="C439" s="200" t="s">
        <v>157</v>
      </c>
      <c r="D439" s="199" t="s">
        <v>132</v>
      </c>
      <c r="E439" s="197">
        <v>28</v>
      </c>
      <c r="F439" s="197">
        <v>15257</v>
      </c>
      <c r="G439" s="197">
        <v>427196</v>
      </c>
      <c r="H439" s="197">
        <v>2528</v>
      </c>
      <c r="I439" s="197">
        <v>70784</v>
      </c>
      <c r="J439" s="197">
        <v>356412</v>
      </c>
    </row>
    <row r="440" spans="1:10" ht="29.1" customHeight="1" x14ac:dyDescent="0.15">
      <c r="A440" s="231"/>
      <c r="B440" s="231"/>
      <c r="C440" s="200" t="s">
        <v>158</v>
      </c>
      <c r="D440" s="199" t="s">
        <v>132</v>
      </c>
      <c r="E440" s="197">
        <v>7496</v>
      </c>
      <c r="F440" s="197">
        <v>14620</v>
      </c>
      <c r="G440" s="197">
        <v>109591520</v>
      </c>
      <c r="H440" s="197">
        <v>1891</v>
      </c>
      <c r="I440" s="197">
        <v>14174936</v>
      </c>
      <c r="J440" s="197">
        <v>95416584</v>
      </c>
    </row>
    <row r="441" spans="1:10" ht="14.1" customHeight="1" x14ac:dyDescent="0.15">
      <c r="A441" s="231"/>
      <c r="B441" s="235" t="s">
        <v>76</v>
      </c>
      <c r="C441" s="232" t="s">
        <v>67</v>
      </c>
      <c r="D441" s="199" t="s">
        <v>135</v>
      </c>
      <c r="E441" s="197">
        <v>8</v>
      </c>
      <c r="F441" s="197">
        <v>6540</v>
      </c>
      <c r="G441" s="197">
        <v>52320</v>
      </c>
      <c r="H441" s="197">
        <v>0</v>
      </c>
      <c r="I441" s="197">
        <v>0</v>
      </c>
      <c r="J441" s="197">
        <v>52320</v>
      </c>
    </row>
    <row r="442" spans="1:10" ht="14.1" customHeight="1" x14ac:dyDescent="0.15">
      <c r="A442" s="231"/>
      <c r="B442" s="231"/>
      <c r="C442" s="231"/>
      <c r="D442" s="199" t="s">
        <v>134</v>
      </c>
      <c r="E442" s="197">
        <v>2</v>
      </c>
      <c r="F442" s="197">
        <v>7055</v>
      </c>
      <c r="G442" s="197">
        <v>14110</v>
      </c>
      <c r="H442" s="197">
        <v>0</v>
      </c>
      <c r="I442" s="197">
        <v>0</v>
      </c>
      <c r="J442" s="197">
        <v>14110</v>
      </c>
    </row>
    <row r="443" spans="1:10" ht="29.1" customHeight="1" x14ac:dyDescent="0.15">
      <c r="A443" s="231"/>
      <c r="B443" s="231"/>
      <c r="C443" s="230" t="s">
        <v>156</v>
      </c>
      <c r="D443" s="199" t="s">
        <v>71</v>
      </c>
      <c r="E443" s="197">
        <v>2</v>
      </c>
      <c r="F443" s="197">
        <v>7901</v>
      </c>
      <c r="G443" s="197">
        <v>15802</v>
      </c>
      <c r="H443" s="197">
        <v>1361</v>
      </c>
      <c r="I443" s="197">
        <v>2722</v>
      </c>
      <c r="J443" s="197">
        <v>13080</v>
      </c>
    </row>
    <row r="444" spans="1:10" ht="14.1" customHeight="1" x14ac:dyDescent="0.15">
      <c r="A444" s="231"/>
      <c r="B444" s="231"/>
      <c r="C444" s="231"/>
      <c r="D444" s="199" t="s">
        <v>91</v>
      </c>
      <c r="E444" s="197">
        <v>2</v>
      </c>
      <c r="F444" s="197">
        <v>8416</v>
      </c>
      <c r="G444" s="197">
        <v>16832</v>
      </c>
      <c r="H444" s="197">
        <v>1361</v>
      </c>
      <c r="I444" s="197">
        <v>2722</v>
      </c>
      <c r="J444" s="197">
        <v>14110</v>
      </c>
    </row>
    <row r="445" spans="1:10" ht="29.1" customHeight="1" x14ac:dyDescent="0.15">
      <c r="A445" s="231"/>
      <c r="B445" s="231"/>
      <c r="C445" s="230" t="s">
        <v>158</v>
      </c>
      <c r="D445" s="199" t="s">
        <v>87</v>
      </c>
      <c r="E445" s="197">
        <v>3</v>
      </c>
      <c r="F445" s="197">
        <v>15467</v>
      </c>
      <c r="G445" s="197">
        <v>46401</v>
      </c>
      <c r="H445" s="197">
        <v>8278</v>
      </c>
      <c r="I445" s="197">
        <v>24833</v>
      </c>
      <c r="J445" s="197">
        <v>21568</v>
      </c>
    </row>
    <row r="446" spans="1:10" ht="14.1" customHeight="1" x14ac:dyDescent="0.15">
      <c r="A446" s="231"/>
      <c r="B446" s="231"/>
      <c r="C446" s="231"/>
      <c r="D446" s="199" t="s">
        <v>71</v>
      </c>
      <c r="E446" s="197">
        <v>6833</v>
      </c>
      <c r="F446" s="197">
        <v>7213</v>
      </c>
      <c r="G446" s="197">
        <v>49283730</v>
      </c>
      <c r="H446" s="197">
        <v>672</v>
      </c>
      <c r="I446" s="197">
        <v>4592014</v>
      </c>
      <c r="J446" s="197">
        <v>44691716</v>
      </c>
    </row>
    <row r="447" spans="1:10" ht="14.1" customHeight="1" x14ac:dyDescent="0.15">
      <c r="A447" s="231"/>
      <c r="B447" s="231"/>
      <c r="C447" s="231"/>
      <c r="D447" s="199" t="s">
        <v>91</v>
      </c>
      <c r="E447" s="197">
        <v>1588</v>
      </c>
      <c r="F447" s="197">
        <v>7799</v>
      </c>
      <c r="G447" s="197">
        <v>12384161</v>
      </c>
      <c r="H447" s="197">
        <v>730</v>
      </c>
      <c r="I447" s="197">
        <v>1158658</v>
      </c>
      <c r="J447" s="197">
        <v>11225503</v>
      </c>
    </row>
    <row r="448" spans="1:10" ht="14.1" customHeight="1" x14ac:dyDescent="0.15">
      <c r="A448" s="231"/>
      <c r="B448" s="235" t="s">
        <v>159</v>
      </c>
      <c r="C448" s="232" t="s">
        <v>108</v>
      </c>
      <c r="D448" s="199" t="s">
        <v>160</v>
      </c>
      <c r="E448" s="197">
        <v>251</v>
      </c>
      <c r="F448" s="197">
        <v>24755</v>
      </c>
      <c r="G448" s="197">
        <v>6213505</v>
      </c>
      <c r="H448" s="197">
        <v>4105</v>
      </c>
      <c r="I448" s="197">
        <v>1030355</v>
      </c>
      <c r="J448" s="197">
        <v>5183150</v>
      </c>
    </row>
    <row r="449" spans="1:10" ht="14.1" customHeight="1" x14ac:dyDescent="0.15">
      <c r="A449" s="231"/>
      <c r="B449" s="231"/>
      <c r="C449" s="231"/>
      <c r="D449" s="199" t="s">
        <v>162</v>
      </c>
      <c r="E449" s="197">
        <v>1355</v>
      </c>
      <c r="F449" s="197">
        <v>21320</v>
      </c>
      <c r="G449" s="197">
        <v>28888600</v>
      </c>
      <c r="H449" s="197">
        <v>4105</v>
      </c>
      <c r="I449" s="197">
        <v>5562275</v>
      </c>
      <c r="J449" s="197">
        <v>23326325</v>
      </c>
    </row>
    <row r="450" spans="1:10" ht="42.95" customHeight="1" x14ac:dyDescent="0.15">
      <c r="A450" s="231"/>
      <c r="B450" s="230" t="s">
        <v>168</v>
      </c>
      <c r="C450" s="232" t="s">
        <v>67</v>
      </c>
      <c r="D450" s="199" t="s">
        <v>144</v>
      </c>
      <c r="E450" s="197">
        <v>7</v>
      </c>
      <c r="F450" s="197">
        <v>25774</v>
      </c>
      <c r="G450" s="197">
        <v>180418</v>
      </c>
      <c r="H450" s="197">
        <v>0</v>
      </c>
      <c r="I450" s="197">
        <v>0</v>
      </c>
      <c r="J450" s="197">
        <v>180418</v>
      </c>
    </row>
    <row r="451" spans="1:10" ht="14.1" customHeight="1" x14ac:dyDescent="0.15">
      <c r="A451" s="231"/>
      <c r="B451" s="231"/>
      <c r="C451" s="231"/>
      <c r="D451" s="199" t="s">
        <v>140</v>
      </c>
      <c r="E451" s="197">
        <v>14</v>
      </c>
      <c r="F451" s="197">
        <v>12572</v>
      </c>
      <c r="G451" s="197">
        <v>176008</v>
      </c>
      <c r="H451" s="197">
        <v>0</v>
      </c>
      <c r="I451" s="197">
        <v>0</v>
      </c>
      <c r="J451" s="197">
        <v>176008</v>
      </c>
    </row>
    <row r="452" spans="1:10" ht="14.1" customHeight="1" x14ac:dyDescent="0.15">
      <c r="A452" s="231"/>
      <c r="B452" s="231"/>
      <c r="C452" s="231"/>
      <c r="D452" s="199" t="s">
        <v>145</v>
      </c>
      <c r="E452" s="197">
        <v>6</v>
      </c>
      <c r="F452" s="197">
        <v>9616</v>
      </c>
      <c r="G452" s="197">
        <v>57696</v>
      </c>
      <c r="H452" s="197">
        <v>0</v>
      </c>
      <c r="I452" s="197">
        <v>0</v>
      </c>
      <c r="J452" s="197">
        <v>57696</v>
      </c>
    </row>
    <row r="453" spans="1:10" ht="14.1" customHeight="1" x14ac:dyDescent="0.15">
      <c r="A453" s="231"/>
      <c r="B453" s="231"/>
      <c r="C453" s="231"/>
      <c r="D453" s="199" t="s">
        <v>135</v>
      </c>
      <c r="E453" s="197">
        <v>5</v>
      </c>
      <c r="F453" s="197">
        <v>6540</v>
      </c>
      <c r="G453" s="197">
        <v>32700</v>
      </c>
      <c r="H453" s="197">
        <v>0</v>
      </c>
      <c r="I453" s="197">
        <v>0</v>
      </c>
      <c r="J453" s="197">
        <v>32700</v>
      </c>
    </row>
    <row r="454" spans="1:10" ht="14.1" customHeight="1" x14ac:dyDescent="0.15">
      <c r="A454" s="231"/>
      <c r="B454" s="231"/>
      <c r="C454" s="231"/>
      <c r="D454" s="199" t="s">
        <v>77</v>
      </c>
      <c r="E454" s="197">
        <v>15</v>
      </c>
      <c r="F454" s="197">
        <v>6540</v>
      </c>
      <c r="G454" s="197">
        <v>98100</v>
      </c>
      <c r="H454" s="197">
        <v>0</v>
      </c>
      <c r="I454" s="197">
        <v>0</v>
      </c>
      <c r="J454" s="197">
        <v>98100</v>
      </c>
    </row>
    <row r="455" spans="1:10" ht="14.1" customHeight="1" x14ac:dyDescent="0.15">
      <c r="A455" s="231"/>
      <c r="B455" s="231"/>
      <c r="C455" s="231"/>
      <c r="D455" s="199" t="s">
        <v>148</v>
      </c>
      <c r="E455" s="197">
        <v>2</v>
      </c>
      <c r="F455" s="197">
        <v>4071</v>
      </c>
      <c r="G455" s="197">
        <v>8142</v>
      </c>
      <c r="H455" s="197">
        <v>0</v>
      </c>
      <c r="I455" s="197">
        <v>0</v>
      </c>
      <c r="J455" s="197">
        <v>8142</v>
      </c>
    </row>
    <row r="456" spans="1:10" ht="14.1" customHeight="1" x14ac:dyDescent="0.15">
      <c r="A456" s="231"/>
      <c r="B456" s="231"/>
      <c r="C456" s="231"/>
      <c r="D456" s="199" t="s">
        <v>84</v>
      </c>
      <c r="E456" s="197">
        <v>1</v>
      </c>
      <c r="F456" s="197">
        <v>2308</v>
      </c>
      <c r="G456" s="197">
        <v>2308</v>
      </c>
      <c r="H456" s="197">
        <v>0</v>
      </c>
      <c r="I456" s="197">
        <v>0</v>
      </c>
      <c r="J456" s="197">
        <v>2308</v>
      </c>
    </row>
    <row r="457" spans="1:10" ht="14.1" customHeight="1" x14ac:dyDescent="0.15">
      <c r="A457" s="231"/>
      <c r="B457" s="231"/>
      <c r="C457" s="231"/>
      <c r="D457" s="199" t="s">
        <v>147</v>
      </c>
      <c r="E457" s="197">
        <v>1</v>
      </c>
      <c r="F457" s="197">
        <v>1154</v>
      </c>
      <c r="G457" s="197">
        <v>1154</v>
      </c>
      <c r="H457" s="197">
        <v>0</v>
      </c>
      <c r="I457" s="197">
        <v>0</v>
      </c>
      <c r="J457" s="197">
        <v>1154</v>
      </c>
    </row>
    <row r="458" spans="1:10" ht="14.1" customHeight="1" x14ac:dyDescent="0.15">
      <c r="A458" s="231"/>
      <c r="B458" s="231"/>
      <c r="C458" s="231"/>
      <c r="D458" s="199" t="s">
        <v>68</v>
      </c>
      <c r="E458" s="197">
        <v>1</v>
      </c>
      <c r="F458" s="197">
        <v>28801</v>
      </c>
      <c r="G458" s="197">
        <v>28801</v>
      </c>
      <c r="H458" s="197">
        <v>0</v>
      </c>
      <c r="I458" s="197">
        <v>0</v>
      </c>
      <c r="J458" s="197">
        <v>28801</v>
      </c>
    </row>
    <row r="459" spans="1:10" ht="14.1" customHeight="1" x14ac:dyDescent="0.15">
      <c r="A459" s="231"/>
      <c r="B459" s="231"/>
      <c r="C459" s="231"/>
      <c r="D459" s="199" t="s">
        <v>141</v>
      </c>
      <c r="E459" s="197">
        <v>2</v>
      </c>
      <c r="F459" s="197">
        <v>3632</v>
      </c>
      <c r="G459" s="197">
        <v>7264</v>
      </c>
      <c r="H459" s="197">
        <v>0</v>
      </c>
      <c r="I459" s="197">
        <v>0</v>
      </c>
      <c r="J459" s="197">
        <v>7264</v>
      </c>
    </row>
    <row r="460" spans="1:10" ht="14.1" customHeight="1" x14ac:dyDescent="0.15">
      <c r="A460" s="231"/>
      <c r="B460" s="231"/>
      <c r="C460" s="231"/>
      <c r="D460" s="199" t="s">
        <v>142</v>
      </c>
      <c r="E460" s="197">
        <v>86</v>
      </c>
      <c r="F460" s="197">
        <v>4887</v>
      </c>
      <c r="G460" s="197">
        <v>420282</v>
      </c>
      <c r="H460" s="197">
        <v>0</v>
      </c>
      <c r="I460" s="197">
        <v>0</v>
      </c>
      <c r="J460" s="197">
        <v>420282</v>
      </c>
    </row>
    <row r="461" spans="1:10" ht="14.1" customHeight="1" x14ac:dyDescent="0.15">
      <c r="A461" s="231"/>
      <c r="B461" s="231"/>
      <c r="C461" s="231"/>
      <c r="D461" s="199" t="s">
        <v>137</v>
      </c>
      <c r="E461" s="197">
        <v>324</v>
      </c>
      <c r="F461" s="197">
        <v>4887</v>
      </c>
      <c r="G461" s="197">
        <v>1583388</v>
      </c>
      <c r="H461" s="197">
        <v>0</v>
      </c>
      <c r="I461" s="197">
        <v>0</v>
      </c>
      <c r="J461" s="197">
        <v>1583388</v>
      </c>
    </row>
    <row r="462" spans="1:10" ht="29.1" customHeight="1" x14ac:dyDescent="0.15">
      <c r="A462" s="231"/>
      <c r="B462" s="231"/>
      <c r="C462" s="230" t="s">
        <v>156</v>
      </c>
      <c r="D462" s="199" t="s">
        <v>70</v>
      </c>
      <c r="E462" s="197">
        <v>30</v>
      </c>
      <c r="F462" s="197">
        <v>3817</v>
      </c>
      <c r="G462" s="197">
        <v>114510</v>
      </c>
      <c r="H462" s="197">
        <v>1361</v>
      </c>
      <c r="I462" s="197">
        <v>40830</v>
      </c>
      <c r="J462" s="197">
        <v>73680</v>
      </c>
    </row>
    <row r="463" spans="1:10" ht="14.1" customHeight="1" x14ac:dyDescent="0.15">
      <c r="A463" s="231"/>
      <c r="B463" s="231"/>
      <c r="C463" s="231"/>
      <c r="D463" s="199" t="s">
        <v>79</v>
      </c>
      <c r="E463" s="197">
        <v>5</v>
      </c>
      <c r="F463" s="197">
        <v>27135</v>
      </c>
      <c r="G463" s="197">
        <v>135675</v>
      </c>
      <c r="H463" s="197">
        <v>1361</v>
      </c>
      <c r="I463" s="197">
        <v>6805</v>
      </c>
      <c r="J463" s="197">
        <v>128870</v>
      </c>
    </row>
    <row r="464" spans="1:10" ht="14.1" customHeight="1" x14ac:dyDescent="0.15">
      <c r="A464" s="231"/>
      <c r="B464" s="231"/>
      <c r="C464" s="231"/>
      <c r="D464" s="199" t="s">
        <v>73</v>
      </c>
      <c r="E464" s="197">
        <v>18</v>
      </c>
      <c r="F464" s="197">
        <v>13933</v>
      </c>
      <c r="G464" s="197">
        <v>250794</v>
      </c>
      <c r="H464" s="197">
        <v>1361</v>
      </c>
      <c r="I464" s="197">
        <v>24498</v>
      </c>
      <c r="J464" s="197">
        <v>226296</v>
      </c>
    </row>
    <row r="465" spans="1:10" ht="14.1" customHeight="1" x14ac:dyDescent="0.15">
      <c r="A465" s="231"/>
      <c r="B465" s="231"/>
      <c r="C465" s="231"/>
      <c r="D465" s="199" t="s">
        <v>71</v>
      </c>
      <c r="E465" s="197">
        <v>14</v>
      </c>
      <c r="F465" s="197">
        <v>7901</v>
      </c>
      <c r="G465" s="197">
        <v>110614</v>
      </c>
      <c r="H465" s="197">
        <v>1361</v>
      </c>
      <c r="I465" s="197">
        <v>19054</v>
      </c>
      <c r="J465" s="197">
        <v>91560</v>
      </c>
    </row>
    <row r="466" spans="1:10" ht="14.1" customHeight="1" x14ac:dyDescent="0.15">
      <c r="A466" s="231"/>
      <c r="B466" s="231"/>
      <c r="C466" s="231"/>
      <c r="D466" s="199" t="s">
        <v>82</v>
      </c>
      <c r="E466" s="197">
        <v>2</v>
      </c>
      <c r="F466" s="197">
        <v>3669</v>
      </c>
      <c r="G466" s="197">
        <v>7338</v>
      </c>
      <c r="H466" s="197">
        <v>1361</v>
      </c>
      <c r="I466" s="197">
        <v>2722</v>
      </c>
      <c r="J466" s="197">
        <v>4616</v>
      </c>
    </row>
    <row r="467" spans="1:10" ht="14.1" customHeight="1" x14ac:dyDescent="0.15">
      <c r="A467" s="231"/>
      <c r="B467" s="231"/>
      <c r="C467" s="231"/>
      <c r="D467" s="199" t="s">
        <v>75</v>
      </c>
      <c r="E467" s="197">
        <v>5</v>
      </c>
      <c r="F467" s="197">
        <v>2515</v>
      </c>
      <c r="G467" s="197">
        <v>12575</v>
      </c>
      <c r="H467" s="197">
        <v>1361</v>
      </c>
      <c r="I467" s="197">
        <v>6805</v>
      </c>
      <c r="J467" s="197">
        <v>5770</v>
      </c>
    </row>
    <row r="468" spans="1:10" ht="14.1" customHeight="1" x14ac:dyDescent="0.15">
      <c r="A468" s="231"/>
      <c r="B468" s="231"/>
      <c r="C468" s="231"/>
      <c r="D468" s="199" t="s">
        <v>138</v>
      </c>
      <c r="E468" s="197">
        <v>29</v>
      </c>
      <c r="F468" s="197">
        <v>4993</v>
      </c>
      <c r="G468" s="197">
        <v>144797</v>
      </c>
      <c r="H468" s="197">
        <v>1361</v>
      </c>
      <c r="I468" s="197">
        <v>39469</v>
      </c>
      <c r="J468" s="197">
        <v>105328</v>
      </c>
    </row>
    <row r="469" spans="1:10" ht="14.1" customHeight="1" x14ac:dyDescent="0.15">
      <c r="A469" s="231"/>
      <c r="B469" s="231"/>
      <c r="C469" s="231"/>
      <c r="D469" s="199" t="s">
        <v>139</v>
      </c>
      <c r="E469" s="197">
        <v>6</v>
      </c>
      <c r="F469" s="197">
        <v>6248</v>
      </c>
      <c r="G469" s="197">
        <v>37488</v>
      </c>
      <c r="H469" s="197">
        <v>1361</v>
      </c>
      <c r="I469" s="197">
        <v>8166</v>
      </c>
      <c r="J469" s="197">
        <v>29322</v>
      </c>
    </row>
    <row r="470" spans="1:10" ht="29.1" customHeight="1" x14ac:dyDescent="0.15">
      <c r="A470" s="231"/>
      <c r="B470" s="231"/>
      <c r="C470" s="230" t="s">
        <v>157</v>
      </c>
      <c r="D470" s="199" t="s">
        <v>70</v>
      </c>
      <c r="E470" s="197">
        <v>6</v>
      </c>
      <c r="F470" s="197">
        <v>3765</v>
      </c>
      <c r="G470" s="197">
        <v>22590</v>
      </c>
      <c r="H470" s="197">
        <v>1309</v>
      </c>
      <c r="I470" s="197">
        <v>7854</v>
      </c>
      <c r="J470" s="197">
        <v>14736</v>
      </c>
    </row>
    <row r="471" spans="1:10" ht="14.1" customHeight="1" x14ac:dyDescent="0.15">
      <c r="A471" s="231"/>
      <c r="B471" s="231"/>
      <c r="C471" s="231"/>
      <c r="D471" s="199" t="s">
        <v>88</v>
      </c>
      <c r="E471" s="197">
        <v>18</v>
      </c>
      <c r="F471" s="197">
        <v>59757</v>
      </c>
      <c r="G471" s="197">
        <v>1075627</v>
      </c>
      <c r="H471" s="197">
        <v>1309</v>
      </c>
      <c r="I471" s="197">
        <v>23562</v>
      </c>
      <c r="J471" s="197">
        <v>1052065</v>
      </c>
    </row>
    <row r="472" spans="1:10" ht="14.1" customHeight="1" x14ac:dyDescent="0.15">
      <c r="A472" s="231"/>
      <c r="B472" s="231"/>
      <c r="C472" s="231"/>
      <c r="D472" s="199" t="s">
        <v>101</v>
      </c>
      <c r="E472" s="197">
        <v>1</v>
      </c>
      <c r="F472" s="197">
        <v>44394</v>
      </c>
      <c r="G472" s="197">
        <v>44394</v>
      </c>
      <c r="H472" s="197">
        <v>1309</v>
      </c>
      <c r="I472" s="197">
        <v>1309</v>
      </c>
      <c r="J472" s="197">
        <v>43085</v>
      </c>
    </row>
    <row r="473" spans="1:10" ht="14.1" customHeight="1" x14ac:dyDescent="0.15">
      <c r="A473" s="231"/>
      <c r="B473" s="231"/>
      <c r="C473" s="231"/>
      <c r="D473" s="199" t="s">
        <v>79</v>
      </c>
      <c r="E473" s="197">
        <v>60</v>
      </c>
      <c r="F473" s="197">
        <v>27009</v>
      </c>
      <c r="G473" s="197">
        <v>1620521</v>
      </c>
      <c r="H473" s="197">
        <v>1309</v>
      </c>
      <c r="I473" s="197">
        <v>78540</v>
      </c>
      <c r="J473" s="197">
        <v>1541981</v>
      </c>
    </row>
    <row r="474" spans="1:10" ht="14.1" customHeight="1" x14ac:dyDescent="0.15">
      <c r="A474" s="231"/>
      <c r="B474" s="231"/>
      <c r="C474" s="231"/>
      <c r="D474" s="199" t="s">
        <v>73</v>
      </c>
      <c r="E474" s="197">
        <v>22</v>
      </c>
      <c r="F474" s="197">
        <v>13852</v>
      </c>
      <c r="G474" s="197">
        <v>304745</v>
      </c>
      <c r="H474" s="197">
        <v>1309</v>
      </c>
      <c r="I474" s="197">
        <v>28798</v>
      </c>
      <c r="J474" s="197">
        <v>275947</v>
      </c>
    </row>
    <row r="475" spans="1:10" ht="14.1" customHeight="1" x14ac:dyDescent="0.15">
      <c r="A475" s="231"/>
      <c r="B475" s="231"/>
      <c r="C475" s="231"/>
      <c r="D475" s="199" t="s">
        <v>74</v>
      </c>
      <c r="E475" s="197">
        <v>19</v>
      </c>
      <c r="F475" s="197">
        <v>10925</v>
      </c>
      <c r="G475" s="197">
        <v>207575</v>
      </c>
      <c r="H475" s="197">
        <v>1309</v>
      </c>
      <c r="I475" s="197">
        <v>24871</v>
      </c>
      <c r="J475" s="197">
        <v>182704</v>
      </c>
    </row>
    <row r="476" spans="1:10" ht="14.1" customHeight="1" x14ac:dyDescent="0.15">
      <c r="A476" s="231"/>
      <c r="B476" s="231"/>
      <c r="C476" s="231"/>
      <c r="D476" s="199" t="s">
        <v>71</v>
      </c>
      <c r="E476" s="197">
        <v>11</v>
      </c>
      <c r="F476" s="197">
        <v>7675</v>
      </c>
      <c r="G476" s="197">
        <v>84428</v>
      </c>
      <c r="H476" s="197">
        <v>1309</v>
      </c>
      <c r="I476" s="197">
        <v>14399</v>
      </c>
      <c r="J476" s="197">
        <v>70029</v>
      </c>
    </row>
    <row r="477" spans="1:10" ht="14.1" customHeight="1" x14ac:dyDescent="0.15">
      <c r="A477" s="231"/>
      <c r="B477" s="231"/>
      <c r="C477" s="231"/>
      <c r="D477" s="199" t="s">
        <v>72</v>
      </c>
      <c r="E477" s="197">
        <v>5</v>
      </c>
      <c r="F477" s="197">
        <v>5380</v>
      </c>
      <c r="G477" s="197">
        <v>26900</v>
      </c>
      <c r="H477" s="197">
        <v>1309</v>
      </c>
      <c r="I477" s="197">
        <v>6545</v>
      </c>
      <c r="J477" s="197">
        <v>20355</v>
      </c>
    </row>
    <row r="478" spans="1:10" ht="14.1" customHeight="1" x14ac:dyDescent="0.15">
      <c r="A478" s="231"/>
      <c r="B478" s="231"/>
      <c r="C478" s="231"/>
      <c r="D478" s="199" t="s">
        <v>75</v>
      </c>
      <c r="E478" s="197">
        <v>3</v>
      </c>
      <c r="F478" s="197">
        <v>2463</v>
      </c>
      <c r="G478" s="197">
        <v>7389</v>
      </c>
      <c r="H478" s="197">
        <v>1309</v>
      </c>
      <c r="I478" s="197">
        <v>3927</v>
      </c>
      <c r="J478" s="197">
        <v>3462</v>
      </c>
    </row>
    <row r="479" spans="1:10" ht="14.1" customHeight="1" x14ac:dyDescent="0.15">
      <c r="A479" s="231"/>
      <c r="B479" s="231"/>
      <c r="C479" s="231"/>
      <c r="D479" s="199" t="s">
        <v>138</v>
      </c>
      <c r="E479" s="197">
        <v>24</v>
      </c>
      <c r="F479" s="197">
        <v>4914</v>
      </c>
      <c r="G479" s="197">
        <v>117947</v>
      </c>
      <c r="H479" s="197">
        <v>1309</v>
      </c>
      <c r="I479" s="197">
        <v>31416</v>
      </c>
      <c r="J479" s="197">
        <v>86531</v>
      </c>
    </row>
    <row r="480" spans="1:10" ht="14.1" customHeight="1" x14ac:dyDescent="0.15">
      <c r="A480" s="231"/>
      <c r="B480" s="231"/>
      <c r="C480" s="231"/>
      <c r="D480" s="199" t="s">
        <v>139</v>
      </c>
      <c r="E480" s="197">
        <v>78</v>
      </c>
      <c r="F480" s="197">
        <v>6123</v>
      </c>
      <c r="G480" s="197">
        <v>477555</v>
      </c>
      <c r="H480" s="197">
        <v>1309</v>
      </c>
      <c r="I480" s="197">
        <v>102102</v>
      </c>
      <c r="J480" s="197">
        <v>375453</v>
      </c>
    </row>
    <row r="481" spans="1:10" ht="29.1" customHeight="1" x14ac:dyDescent="0.15">
      <c r="A481" s="231"/>
      <c r="B481" s="231"/>
      <c r="C481" s="230" t="s">
        <v>158</v>
      </c>
      <c r="D481" s="199" t="s">
        <v>70</v>
      </c>
      <c r="E481" s="197">
        <v>1828</v>
      </c>
      <c r="F481" s="197">
        <v>3128</v>
      </c>
      <c r="G481" s="197">
        <v>5717984</v>
      </c>
      <c r="H481" s="197">
        <v>672</v>
      </c>
      <c r="I481" s="197">
        <v>1228416</v>
      </c>
      <c r="J481" s="197">
        <v>4489568</v>
      </c>
    </row>
    <row r="482" spans="1:10" ht="14.1" customHeight="1" x14ac:dyDescent="0.15">
      <c r="A482" s="231"/>
      <c r="B482" s="231"/>
      <c r="C482" s="231"/>
      <c r="D482" s="199" t="s">
        <v>88</v>
      </c>
      <c r="E482" s="197">
        <v>62</v>
      </c>
      <c r="F482" s="197">
        <v>59297</v>
      </c>
      <c r="G482" s="197">
        <v>3676414</v>
      </c>
      <c r="H482" s="197">
        <v>672</v>
      </c>
      <c r="I482" s="197">
        <v>41664</v>
      </c>
      <c r="J482" s="197">
        <v>3634750</v>
      </c>
    </row>
    <row r="483" spans="1:10" ht="14.1" customHeight="1" x14ac:dyDescent="0.15">
      <c r="A483" s="231"/>
      <c r="B483" s="231"/>
      <c r="C483" s="231"/>
      <c r="D483" s="199" t="s">
        <v>101</v>
      </c>
      <c r="E483" s="197">
        <v>23</v>
      </c>
      <c r="F483" s="197">
        <v>43757</v>
      </c>
      <c r="G483" s="197">
        <v>1006411</v>
      </c>
      <c r="H483" s="197">
        <v>672</v>
      </c>
      <c r="I483" s="197">
        <v>15456</v>
      </c>
      <c r="J483" s="197">
        <v>990955</v>
      </c>
    </row>
    <row r="484" spans="1:10" ht="14.1" customHeight="1" x14ac:dyDescent="0.15">
      <c r="A484" s="231"/>
      <c r="B484" s="231"/>
      <c r="C484" s="231"/>
      <c r="D484" s="199" t="s">
        <v>79</v>
      </c>
      <c r="E484" s="197">
        <v>1940</v>
      </c>
      <c r="F484" s="197">
        <v>26446</v>
      </c>
      <c r="G484" s="197">
        <v>51305240</v>
      </c>
      <c r="H484" s="197">
        <v>672</v>
      </c>
      <c r="I484" s="197">
        <v>1303680</v>
      </c>
      <c r="J484" s="197">
        <v>50001560</v>
      </c>
    </row>
    <row r="485" spans="1:10" ht="14.1" customHeight="1" x14ac:dyDescent="0.15">
      <c r="A485" s="231"/>
      <c r="B485" s="231"/>
      <c r="C485" s="231"/>
      <c r="D485" s="199" t="s">
        <v>73</v>
      </c>
      <c r="E485" s="197">
        <v>3599</v>
      </c>
      <c r="F485" s="197">
        <v>13244</v>
      </c>
      <c r="G485" s="197">
        <v>47665156</v>
      </c>
      <c r="H485" s="197">
        <v>672</v>
      </c>
      <c r="I485" s="197">
        <v>2418528</v>
      </c>
      <c r="J485" s="197">
        <v>45246628</v>
      </c>
    </row>
    <row r="486" spans="1:10" ht="14.1" customHeight="1" x14ac:dyDescent="0.15">
      <c r="A486" s="231"/>
      <c r="B486" s="231"/>
      <c r="C486" s="231"/>
      <c r="D486" s="199" t="s">
        <v>74</v>
      </c>
      <c r="E486" s="197">
        <v>1902</v>
      </c>
      <c r="F486" s="197">
        <v>10288</v>
      </c>
      <c r="G486" s="197">
        <v>19568465</v>
      </c>
      <c r="H486" s="197">
        <v>672</v>
      </c>
      <c r="I486" s="197">
        <v>1278144</v>
      </c>
      <c r="J486" s="197">
        <v>18290321</v>
      </c>
    </row>
    <row r="487" spans="1:10" ht="14.1" customHeight="1" x14ac:dyDescent="0.15">
      <c r="A487" s="231"/>
      <c r="B487" s="231"/>
      <c r="C487" s="231"/>
      <c r="D487" s="199" t="s">
        <v>71</v>
      </c>
      <c r="E487" s="197">
        <v>1104</v>
      </c>
      <c r="F487" s="197">
        <v>7212</v>
      </c>
      <c r="G487" s="197">
        <v>7962048</v>
      </c>
      <c r="H487" s="197">
        <v>672</v>
      </c>
      <c r="I487" s="197">
        <v>741888</v>
      </c>
      <c r="J487" s="197">
        <v>7220160</v>
      </c>
    </row>
    <row r="488" spans="1:10" ht="14.1" customHeight="1" x14ac:dyDescent="0.15">
      <c r="A488" s="231"/>
      <c r="B488" s="231"/>
      <c r="C488" s="231"/>
      <c r="D488" s="199" t="s">
        <v>72</v>
      </c>
      <c r="E488" s="197">
        <v>156</v>
      </c>
      <c r="F488" s="197">
        <v>4743</v>
      </c>
      <c r="G488" s="197">
        <v>739908</v>
      </c>
      <c r="H488" s="197">
        <v>672</v>
      </c>
      <c r="I488" s="197">
        <v>104832</v>
      </c>
      <c r="J488" s="197">
        <v>635076</v>
      </c>
    </row>
    <row r="489" spans="1:10" ht="14.1" customHeight="1" x14ac:dyDescent="0.15">
      <c r="A489" s="231"/>
      <c r="B489" s="231"/>
      <c r="C489" s="231"/>
      <c r="D489" s="199" t="s">
        <v>82</v>
      </c>
      <c r="E489" s="197">
        <v>70</v>
      </c>
      <c r="F489" s="197">
        <v>2990</v>
      </c>
      <c r="G489" s="197">
        <v>209289</v>
      </c>
      <c r="H489" s="197">
        <v>672</v>
      </c>
      <c r="I489" s="197">
        <v>47040</v>
      </c>
      <c r="J489" s="197">
        <v>162249</v>
      </c>
    </row>
    <row r="490" spans="1:10" ht="14.1" customHeight="1" x14ac:dyDescent="0.15">
      <c r="A490" s="231"/>
      <c r="B490" s="231"/>
      <c r="C490" s="231"/>
      <c r="D490" s="199" t="s">
        <v>75</v>
      </c>
      <c r="E490" s="197">
        <v>904</v>
      </c>
      <c r="F490" s="197">
        <v>1826</v>
      </c>
      <c r="G490" s="197">
        <v>1650704</v>
      </c>
      <c r="H490" s="197">
        <v>672</v>
      </c>
      <c r="I490" s="197">
        <v>607488</v>
      </c>
      <c r="J490" s="197">
        <v>1043216</v>
      </c>
    </row>
    <row r="491" spans="1:10" ht="14.1" customHeight="1" x14ac:dyDescent="0.15">
      <c r="A491" s="231"/>
      <c r="B491" s="231"/>
      <c r="C491" s="231"/>
      <c r="D491" s="199" t="s">
        <v>69</v>
      </c>
      <c r="E491" s="197">
        <v>92</v>
      </c>
      <c r="F491" s="197">
        <v>29473</v>
      </c>
      <c r="G491" s="197">
        <v>2711516</v>
      </c>
      <c r="H491" s="197">
        <v>672</v>
      </c>
      <c r="I491" s="197">
        <v>61824</v>
      </c>
      <c r="J491" s="197">
        <v>2649692</v>
      </c>
    </row>
    <row r="492" spans="1:10" ht="14.1" customHeight="1" x14ac:dyDescent="0.15">
      <c r="A492" s="231"/>
      <c r="B492" s="231"/>
      <c r="C492" s="231"/>
      <c r="D492" s="199" t="s">
        <v>138</v>
      </c>
      <c r="E492" s="197">
        <v>1052</v>
      </c>
      <c r="F492" s="197">
        <v>4305</v>
      </c>
      <c r="G492" s="197">
        <v>4528497</v>
      </c>
      <c r="H492" s="197">
        <v>672</v>
      </c>
      <c r="I492" s="197">
        <v>706944</v>
      </c>
      <c r="J492" s="197">
        <v>3821553</v>
      </c>
    </row>
    <row r="493" spans="1:10" ht="14.1" customHeight="1" x14ac:dyDescent="0.15">
      <c r="A493" s="231"/>
      <c r="B493" s="231"/>
      <c r="C493" s="231"/>
      <c r="D493" s="199" t="s">
        <v>139</v>
      </c>
      <c r="E493" s="197">
        <v>6015</v>
      </c>
      <c r="F493" s="197">
        <v>5559</v>
      </c>
      <c r="G493" s="197">
        <v>33438074</v>
      </c>
      <c r="H493" s="197">
        <v>672</v>
      </c>
      <c r="I493" s="197">
        <v>4042080</v>
      </c>
      <c r="J493" s="197">
        <v>29395994</v>
      </c>
    </row>
    <row r="494" spans="1:10" ht="14.1" customHeight="1" x14ac:dyDescent="0.15">
      <c r="A494" s="231"/>
      <c r="B494" s="235" t="s">
        <v>164</v>
      </c>
      <c r="C494" s="232" t="s">
        <v>67</v>
      </c>
      <c r="D494" s="199" t="s">
        <v>151</v>
      </c>
      <c r="E494" s="197">
        <v>1</v>
      </c>
      <c r="F494" s="197">
        <v>58625</v>
      </c>
      <c r="G494" s="197">
        <v>58625</v>
      </c>
      <c r="H494" s="197">
        <v>1219</v>
      </c>
      <c r="I494" s="197">
        <v>1219</v>
      </c>
      <c r="J494" s="197">
        <v>57406</v>
      </c>
    </row>
    <row r="495" spans="1:10" ht="14.1" customHeight="1" x14ac:dyDescent="0.15">
      <c r="A495" s="231"/>
      <c r="B495" s="231"/>
      <c r="C495" s="231"/>
      <c r="D495" s="199" t="s">
        <v>143</v>
      </c>
      <c r="E495" s="197">
        <v>1</v>
      </c>
      <c r="F495" s="197">
        <v>43085</v>
      </c>
      <c r="G495" s="197">
        <v>43085</v>
      </c>
      <c r="H495" s="197">
        <v>1219</v>
      </c>
      <c r="I495" s="197">
        <v>1219</v>
      </c>
      <c r="J495" s="197">
        <v>41866</v>
      </c>
    </row>
    <row r="496" spans="1:10" ht="14.1" customHeight="1" x14ac:dyDescent="0.15">
      <c r="A496" s="231"/>
      <c r="B496" s="231"/>
      <c r="C496" s="231"/>
      <c r="D496" s="199" t="s">
        <v>144</v>
      </c>
      <c r="E496" s="197">
        <v>23</v>
      </c>
      <c r="F496" s="197">
        <v>25774</v>
      </c>
      <c r="G496" s="197">
        <v>592802</v>
      </c>
      <c r="H496" s="197">
        <v>1219</v>
      </c>
      <c r="I496" s="197">
        <v>28037</v>
      </c>
      <c r="J496" s="197">
        <v>564765</v>
      </c>
    </row>
    <row r="497" spans="1:10" ht="14.1" customHeight="1" x14ac:dyDescent="0.15">
      <c r="A497" s="231"/>
      <c r="B497" s="231"/>
      <c r="C497" s="231"/>
      <c r="D497" s="199" t="s">
        <v>85</v>
      </c>
      <c r="E497" s="197">
        <v>4</v>
      </c>
      <c r="F497" s="197">
        <v>25774</v>
      </c>
      <c r="G497" s="197">
        <v>103096</v>
      </c>
      <c r="H497" s="197">
        <v>1219</v>
      </c>
      <c r="I497" s="197">
        <v>4876</v>
      </c>
      <c r="J497" s="197">
        <v>98220</v>
      </c>
    </row>
    <row r="498" spans="1:10" ht="14.1" customHeight="1" x14ac:dyDescent="0.15">
      <c r="A498" s="231"/>
      <c r="B498" s="231"/>
      <c r="C498" s="231"/>
      <c r="D498" s="199" t="s">
        <v>140</v>
      </c>
      <c r="E498" s="197">
        <v>21</v>
      </c>
      <c r="F498" s="197">
        <v>12572</v>
      </c>
      <c r="G498" s="197">
        <v>264012</v>
      </c>
      <c r="H498" s="197">
        <v>1219</v>
      </c>
      <c r="I498" s="197">
        <v>25599</v>
      </c>
      <c r="J498" s="197">
        <v>238413</v>
      </c>
    </row>
    <row r="499" spans="1:10" ht="14.1" customHeight="1" x14ac:dyDescent="0.15">
      <c r="A499" s="231"/>
      <c r="B499" s="231"/>
      <c r="C499" s="231"/>
      <c r="D499" s="199" t="s">
        <v>78</v>
      </c>
      <c r="E499" s="197">
        <v>2</v>
      </c>
      <c r="F499" s="197">
        <v>12572</v>
      </c>
      <c r="G499" s="197">
        <v>25144</v>
      </c>
      <c r="H499" s="197">
        <v>1219</v>
      </c>
      <c r="I499" s="197">
        <v>2438</v>
      </c>
      <c r="J499" s="197">
        <v>22706</v>
      </c>
    </row>
    <row r="500" spans="1:10" ht="14.1" customHeight="1" x14ac:dyDescent="0.15">
      <c r="A500" s="231"/>
      <c r="B500" s="231"/>
      <c r="C500" s="231"/>
      <c r="D500" s="199" t="s">
        <v>145</v>
      </c>
      <c r="E500" s="197">
        <v>19</v>
      </c>
      <c r="F500" s="197">
        <v>9616</v>
      </c>
      <c r="G500" s="197">
        <v>182704</v>
      </c>
      <c r="H500" s="197">
        <v>1219</v>
      </c>
      <c r="I500" s="197">
        <v>23161</v>
      </c>
      <c r="J500" s="197">
        <v>159543</v>
      </c>
    </row>
    <row r="501" spans="1:10" ht="14.1" customHeight="1" x14ac:dyDescent="0.15">
      <c r="A501" s="231"/>
      <c r="B501" s="231"/>
      <c r="C501" s="231"/>
      <c r="D501" s="199" t="s">
        <v>83</v>
      </c>
      <c r="E501" s="197">
        <v>1</v>
      </c>
      <c r="F501" s="197">
        <v>9616</v>
      </c>
      <c r="G501" s="197">
        <v>9616</v>
      </c>
      <c r="H501" s="197">
        <v>1219</v>
      </c>
      <c r="I501" s="197">
        <v>1219</v>
      </c>
      <c r="J501" s="197">
        <v>8397</v>
      </c>
    </row>
    <row r="502" spans="1:10" ht="14.1" customHeight="1" x14ac:dyDescent="0.15">
      <c r="A502" s="231"/>
      <c r="B502" s="231"/>
      <c r="C502" s="231"/>
      <c r="D502" s="199" t="s">
        <v>135</v>
      </c>
      <c r="E502" s="197">
        <v>45</v>
      </c>
      <c r="F502" s="197">
        <v>6540</v>
      </c>
      <c r="G502" s="197">
        <v>294300</v>
      </c>
      <c r="H502" s="197">
        <v>1219</v>
      </c>
      <c r="I502" s="197">
        <v>54855</v>
      </c>
      <c r="J502" s="197">
        <v>239445</v>
      </c>
    </row>
    <row r="503" spans="1:10" ht="14.1" customHeight="1" x14ac:dyDescent="0.15">
      <c r="A503" s="231"/>
      <c r="B503" s="231"/>
      <c r="C503" s="231"/>
      <c r="D503" s="199" t="s">
        <v>77</v>
      </c>
      <c r="E503" s="197">
        <v>112</v>
      </c>
      <c r="F503" s="197">
        <v>6540</v>
      </c>
      <c r="G503" s="197">
        <v>732480</v>
      </c>
      <c r="H503" s="197">
        <v>1219</v>
      </c>
      <c r="I503" s="197">
        <v>136528</v>
      </c>
      <c r="J503" s="197">
        <v>595952</v>
      </c>
    </row>
    <row r="504" spans="1:10" ht="14.1" customHeight="1" x14ac:dyDescent="0.15">
      <c r="A504" s="231"/>
      <c r="B504" s="231"/>
      <c r="C504" s="231"/>
      <c r="D504" s="199" t="s">
        <v>148</v>
      </c>
      <c r="E504" s="197">
        <v>17</v>
      </c>
      <c r="F504" s="197">
        <v>4071</v>
      </c>
      <c r="G504" s="197">
        <v>69207</v>
      </c>
      <c r="H504" s="197">
        <v>1219</v>
      </c>
      <c r="I504" s="197">
        <v>20723</v>
      </c>
      <c r="J504" s="197">
        <v>48484</v>
      </c>
    </row>
    <row r="505" spans="1:10" ht="14.1" customHeight="1" x14ac:dyDescent="0.15">
      <c r="A505" s="231"/>
      <c r="B505" s="231"/>
      <c r="C505" s="231"/>
      <c r="D505" s="199" t="s">
        <v>86</v>
      </c>
      <c r="E505" s="197">
        <v>4</v>
      </c>
      <c r="F505" s="197">
        <v>4071</v>
      </c>
      <c r="G505" s="197">
        <v>16284</v>
      </c>
      <c r="H505" s="197">
        <v>1219</v>
      </c>
      <c r="I505" s="197">
        <v>4876</v>
      </c>
      <c r="J505" s="197">
        <v>11408</v>
      </c>
    </row>
    <row r="506" spans="1:10" ht="14.1" customHeight="1" x14ac:dyDescent="0.15">
      <c r="A506" s="231"/>
      <c r="B506" s="231"/>
      <c r="C506" s="231"/>
      <c r="D506" s="199" t="s">
        <v>146</v>
      </c>
      <c r="E506" s="197">
        <v>5</v>
      </c>
      <c r="F506" s="197">
        <v>2308</v>
      </c>
      <c r="G506" s="197">
        <v>11540</v>
      </c>
      <c r="H506" s="197">
        <v>1219</v>
      </c>
      <c r="I506" s="197">
        <v>6095</v>
      </c>
      <c r="J506" s="197">
        <v>5445</v>
      </c>
    </row>
    <row r="507" spans="1:10" ht="29.1" customHeight="1" x14ac:dyDescent="0.15">
      <c r="A507" s="231"/>
      <c r="B507" s="231"/>
      <c r="C507" s="230" t="s">
        <v>156</v>
      </c>
      <c r="D507" s="199" t="s">
        <v>101</v>
      </c>
      <c r="E507" s="197">
        <v>1</v>
      </c>
      <c r="F507" s="197">
        <v>44446</v>
      </c>
      <c r="G507" s="197">
        <v>44446</v>
      </c>
      <c r="H507" s="197">
        <v>2580</v>
      </c>
      <c r="I507" s="197">
        <v>2580</v>
      </c>
      <c r="J507" s="197">
        <v>41866</v>
      </c>
    </row>
    <row r="508" spans="1:10" ht="14.1" customHeight="1" x14ac:dyDescent="0.15">
      <c r="A508" s="231"/>
      <c r="B508" s="231"/>
      <c r="C508" s="231"/>
      <c r="D508" s="199" t="s">
        <v>79</v>
      </c>
      <c r="E508" s="197">
        <v>6</v>
      </c>
      <c r="F508" s="197">
        <v>27135</v>
      </c>
      <c r="G508" s="197">
        <v>162810</v>
      </c>
      <c r="H508" s="197">
        <v>2580</v>
      </c>
      <c r="I508" s="197">
        <v>15480</v>
      </c>
      <c r="J508" s="197">
        <v>147330</v>
      </c>
    </row>
    <row r="509" spans="1:10" ht="14.1" customHeight="1" x14ac:dyDescent="0.15">
      <c r="A509" s="231"/>
      <c r="B509" s="231"/>
      <c r="C509" s="231"/>
      <c r="D509" s="199" t="s">
        <v>73</v>
      </c>
      <c r="E509" s="197">
        <v>3</v>
      </c>
      <c r="F509" s="197">
        <v>13933</v>
      </c>
      <c r="G509" s="197">
        <v>41799</v>
      </c>
      <c r="H509" s="197">
        <v>2580</v>
      </c>
      <c r="I509" s="197">
        <v>7740</v>
      </c>
      <c r="J509" s="197">
        <v>34059</v>
      </c>
    </row>
    <row r="510" spans="1:10" ht="14.1" customHeight="1" x14ac:dyDescent="0.15">
      <c r="A510" s="231"/>
      <c r="B510" s="231"/>
      <c r="C510" s="231"/>
      <c r="D510" s="199" t="s">
        <v>74</v>
      </c>
      <c r="E510" s="197">
        <v>14</v>
      </c>
      <c r="F510" s="197">
        <v>10977</v>
      </c>
      <c r="G510" s="197">
        <v>153678</v>
      </c>
      <c r="H510" s="197">
        <v>2580</v>
      </c>
      <c r="I510" s="197">
        <v>36120</v>
      </c>
      <c r="J510" s="197">
        <v>117558</v>
      </c>
    </row>
    <row r="511" spans="1:10" ht="14.1" customHeight="1" x14ac:dyDescent="0.15">
      <c r="A511" s="231"/>
      <c r="B511" s="231"/>
      <c r="C511" s="231"/>
      <c r="D511" s="199" t="s">
        <v>71</v>
      </c>
      <c r="E511" s="197">
        <v>20</v>
      </c>
      <c r="F511" s="197">
        <v>7901</v>
      </c>
      <c r="G511" s="197">
        <v>158020</v>
      </c>
      <c r="H511" s="197">
        <v>2580</v>
      </c>
      <c r="I511" s="197">
        <v>51600</v>
      </c>
      <c r="J511" s="197">
        <v>106420</v>
      </c>
    </row>
    <row r="512" spans="1:10" ht="14.1" customHeight="1" x14ac:dyDescent="0.15">
      <c r="A512" s="231"/>
      <c r="B512" s="231"/>
      <c r="C512" s="231"/>
      <c r="D512" s="199" t="s">
        <v>72</v>
      </c>
      <c r="E512" s="197">
        <v>2</v>
      </c>
      <c r="F512" s="197">
        <v>5432</v>
      </c>
      <c r="G512" s="197">
        <v>10864</v>
      </c>
      <c r="H512" s="197">
        <v>2580</v>
      </c>
      <c r="I512" s="197">
        <v>5160</v>
      </c>
      <c r="J512" s="197">
        <v>5704</v>
      </c>
    </row>
    <row r="513" spans="1:10" ht="29.1" customHeight="1" x14ac:dyDescent="0.15">
      <c r="A513" s="231"/>
      <c r="B513" s="231"/>
      <c r="C513" s="230" t="s">
        <v>157</v>
      </c>
      <c r="D513" s="199" t="s">
        <v>101</v>
      </c>
      <c r="E513" s="197">
        <v>2</v>
      </c>
      <c r="F513" s="197">
        <v>43757</v>
      </c>
      <c r="G513" s="197">
        <v>87514</v>
      </c>
      <c r="H513" s="197">
        <v>2528</v>
      </c>
      <c r="I513" s="197">
        <v>5056</v>
      </c>
      <c r="J513" s="197">
        <v>82458</v>
      </c>
    </row>
    <row r="514" spans="1:10" ht="14.1" customHeight="1" x14ac:dyDescent="0.15">
      <c r="A514" s="231"/>
      <c r="B514" s="231"/>
      <c r="C514" s="231"/>
      <c r="D514" s="199" t="s">
        <v>79</v>
      </c>
      <c r="E514" s="197">
        <v>56</v>
      </c>
      <c r="F514" s="197">
        <v>27026</v>
      </c>
      <c r="G514" s="197">
        <v>1513463</v>
      </c>
      <c r="H514" s="197">
        <v>2528</v>
      </c>
      <c r="I514" s="197">
        <v>141568</v>
      </c>
      <c r="J514" s="197">
        <v>1371895</v>
      </c>
    </row>
    <row r="515" spans="1:10" ht="14.1" customHeight="1" x14ac:dyDescent="0.15">
      <c r="A515" s="231"/>
      <c r="B515" s="231"/>
      <c r="C515" s="231"/>
      <c r="D515" s="199" t="s">
        <v>73</v>
      </c>
      <c r="E515" s="197">
        <v>65</v>
      </c>
      <c r="F515" s="197">
        <v>13832</v>
      </c>
      <c r="G515" s="197">
        <v>899080</v>
      </c>
      <c r="H515" s="197">
        <v>2528</v>
      </c>
      <c r="I515" s="197">
        <v>164320</v>
      </c>
      <c r="J515" s="197">
        <v>734760</v>
      </c>
    </row>
    <row r="516" spans="1:10" ht="14.1" customHeight="1" x14ac:dyDescent="0.15">
      <c r="A516" s="231"/>
      <c r="B516" s="231"/>
      <c r="C516" s="231"/>
      <c r="D516" s="199" t="s">
        <v>74</v>
      </c>
      <c r="E516" s="197">
        <v>106</v>
      </c>
      <c r="F516" s="197">
        <v>10925</v>
      </c>
      <c r="G516" s="197">
        <v>1158050</v>
      </c>
      <c r="H516" s="197">
        <v>2528</v>
      </c>
      <c r="I516" s="197">
        <v>267968</v>
      </c>
      <c r="J516" s="197">
        <v>890082</v>
      </c>
    </row>
    <row r="517" spans="1:10" ht="14.1" customHeight="1" x14ac:dyDescent="0.15">
      <c r="A517" s="231"/>
      <c r="B517" s="231"/>
      <c r="C517" s="231"/>
      <c r="D517" s="199" t="s">
        <v>71</v>
      </c>
      <c r="E517" s="197">
        <v>1</v>
      </c>
      <c r="F517" s="197">
        <v>7849</v>
      </c>
      <c r="G517" s="197">
        <v>7849</v>
      </c>
      <c r="H517" s="197">
        <v>2528</v>
      </c>
      <c r="I517" s="197">
        <v>2528</v>
      </c>
      <c r="J517" s="197">
        <v>5321</v>
      </c>
    </row>
    <row r="518" spans="1:10" ht="14.1" customHeight="1" x14ac:dyDescent="0.15">
      <c r="A518" s="231"/>
      <c r="B518" s="231"/>
      <c r="C518" s="231"/>
      <c r="D518" s="199" t="s">
        <v>72</v>
      </c>
      <c r="E518" s="197">
        <v>1</v>
      </c>
      <c r="F518" s="197">
        <v>5380</v>
      </c>
      <c r="G518" s="197">
        <v>5380</v>
      </c>
      <c r="H518" s="197">
        <v>2528</v>
      </c>
      <c r="I518" s="197">
        <v>2528</v>
      </c>
      <c r="J518" s="197">
        <v>2852</v>
      </c>
    </row>
    <row r="519" spans="1:10" ht="29.1" customHeight="1" x14ac:dyDescent="0.15">
      <c r="A519" s="231"/>
      <c r="B519" s="231"/>
      <c r="C519" s="230" t="s">
        <v>158</v>
      </c>
      <c r="D519" s="199" t="s">
        <v>88</v>
      </c>
      <c r="E519" s="197">
        <v>17</v>
      </c>
      <c r="F519" s="197">
        <v>59297</v>
      </c>
      <c r="G519" s="197">
        <v>1008049</v>
      </c>
      <c r="H519" s="197">
        <v>1891</v>
      </c>
      <c r="I519" s="197">
        <v>32147</v>
      </c>
      <c r="J519" s="197">
        <v>975902</v>
      </c>
    </row>
    <row r="520" spans="1:10" ht="14.1" customHeight="1" x14ac:dyDescent="0.15">
      <c r="A520" s="231"/>
      <c r="B520" s="231"/>
      <c r="C520" s="231"/>
      <c r="D520" s="199" t="s">
        <v>101</v>
      </c>
      <c r="E520" s="197">
        <v>359</v>
      </c>
      <c r="F520" s="197">
        <v>43757</v>
      </c>
      <c r="G520" s="197">
        <v>15708763</v>
      </c>
      <c r="H520" s="197">
        <v>1891</v>
      </c>
      <c r="I520" s="197">
        <v>678869</v>
      </c>
      <c r="J520" s="197">
        <v>15029894</v>
      </c>
    </row>
    <row r="521" spans="1:10" ht="14.1" customHeight="1" x14ac:dyDescent="0.15">
      <c r="A521" s="231"/>
      <c r="B521" s="231"/>
      <c r="C521" s="231"/>
      <c r="D521" s="199" t="s">
        <v>79</v>
      </c>
      <c r="E521" s="197">
        <v>3799</v>
      </c>
      <c r="F521" s="197">
        <v>26446</v>
      </c>
      <c r="G521" s="197">
        <v>100468354</v>
      </c>
      <c r="H521" s="197">
        <v>1891</v>
      </c>
      <c r="I521" s="197">
        <v>7183909</v>
      </c>
      <c r="J521" s="197">
        <v>93284445</v>
      </c>
    </row>
    <row r="522" spans="1:10" ht="14.1" customHeight="1" x14ac:dyDescent="0.15">
      <c r="A522" s="231"/>
      <c r="B522" s="231"/>
      <c r="C522" s="231"/>
      <c r="D522" s="199" t="s">
        <v>73</v>
      </c>
      <c r="E522" s="197">
        <v>3923</v>
      </c>
      <c r="F522" s="197">
        <v>13244</v>
      </c>
      <c r="G522" s="197">
        <v>51956901</v>
      </c>
      <c r="H522" s="197">
        <v>1891</v>
      </c>
      <c r="I522" s="197">
        <v>7418393</v>
      </c>
      <c r="J522" s="197">
        <v>44538508</v>
      </c>
    </row>
    <row r="523" spans="1:10" ht="14.1" customHeight="1" x14ac:dyDescent="0.15">
      <c r="A523" s="231"/>
      <c r="B523" s="231"/>
      <c r="C523" s="231"/>
      <c r="D523" s="199" t="s">
        <v>74</v>
      </c>
      <c r="E523" s="197">
        <v>6449</v>
      </c>
      <c r="F523" s="197">
        <v>10288</v>
      </c>
      <c r="G523" s="197">
        <v>66347312</v>
      </c>
      <c r="H523" s="197">
        <v>1891</v>
      </c>
      <c r="I523" s="197">
        <v>12195059</v>
      </c>
      <c r="J523" s="197">
        <v>54152253</v>
      </c>
    </row>
    <row r="524" spans="1:10" ht="14.1" customHeight="1" x14ac:dyDescent="0.15">
      <c r="A524" s="231"/>
      <c r="B524" s="231"/>
      <c r="C524" s="231"/>
      <c r="D524" s="199" t="s">
        <v>71</v>
      </c>
      <c r="E524" s="197">
        <v>10912</v>
      </c>
      <c r="F524" s="197">
        <v>7213</v>
      </c>
      <c r="G524" s="197">
        <v>78710435</v>
      </c>
      <c r="H524" s="197">
        <v>1891</v>
      </c>
      <c r="I524" s="197">
        <v>20634592</v>
      </c>
      <c r="J524" s="197">
        <v>58075843</v>
      </c>
    </row>
    <row r="525" spans="1:10" ht="14.1" customHeight="1" x14ac:dyDescent="0.15">
      <c r="A525" s="231"/>
      <c r="B525" s="231"/>
      <c r="C525" s="231"/>
      <c r="D525" s="199" t="s">
        <v>72</v>
      </c>
      <c r="E525" s="197">
        <v>1293</v>
      </c>
      <c r="F525" s="197">
        <v>4743</v>
      </c>
      <c r="G525" s="197">
        <v>6132699</v>
      </c>
      <c r="H525" s="197">
        <v>1891</v>
      </c>
      <c r="I525" s="197">
        <v>2445063</v>
      </c>
      <c r="J525" s="197">
        <v>3687636</v>
      </c>
    </row>
    <row r="526" spans="1:10" ht="14.1" customHeight="1" x14ac:dyDescent="0.15">
      <c r="A526" s="231"/>
      <c r="B526" s="231"/>
      <c r="C526" s="231"/>
      <c r="D526" s="199" t="s">
        <v>82</v>
      </c>
      <c r="E526" s="197">
        <v>524</v>
      </c>
      <c r="F526" s="197">
        <v>2980</v>
      </c>
      <c r="G526" s="197">
        <v>1561520</v>
      </c>
      <c r="H526" s="197">
        <v>1891</v>
      </c>
      <c r="I526" s="197">
        <v>990884</v>
      </c>
      <c r="J526" s="197">
        <v>570636</v>
      </c>
    </row>
    <row r="527" spans="1:10" ht="14.1" customHeight="1" x14ac:dyDescent="0.15">
      <c r="A527" s="231" t="s">
        <v>34</v>
      </c>
      <c r="B527" s="231" t="s">
        <v>53</v>
      </c>
      <c r="C527" s="231"/>
      <c r="D527" s="231"/>
      <c r="E527" s="197"/>
      <c r="F527" s="197">
        <v>629137</v>
      </c>
      <c r="G527" s="197">
        <v>105163350</v>
      </c>
      <c r="H527" s="197"/>
      <c r="I527" s="197">
        <v>14401579</v>
      </c>
      <c r="J527" s="197">
        <v>90761771</v>
      </c>
    </row>
    <row r="528" spans="1:10" ht="14.1" customHeight="1" x14ac:dyDescent="0.15">
      <c r="A528" s="231"/>
      <c r="B528" s="199" t="s">
        <v>63</v>
      </c>
      <c r="C528" s="199" t="s">
        <v>64</v>
      </c>
      <c r="D528" s="199" t="s">
        <v>65</v>
      </c>
      <c r="E528" s="233">
        <v>7</v>
      </c>
      <c r="F528" s="233">
        <v>13948</v>
      </c>
      <c r="G528" s="233">
        <v>97636</v>
      </c>
      <c r="H528" s="233">
        <v>0</v>
      </c>
      <c r="I528" s="233">
        <v>0</v>
      </c>
      <c r="J528" s="233">
        <v>97636</v>
      </c>
    </row>
    <row r="529" spans="1:10" ht="14.1" customHeight="1" x14ac:dyDescent="0.15">
      <c r="A529" s="231"/>
      <c r="B529" s="235" t="s">
        <v>66</v>
      </c>
      <c r="C529" s="232" t="s">
        <v>67</v>
      </c>
      <c r="D529" s="199" t="s">
        <v>133</v>
      </c>
      <c r="E529" s="234"/>
      <c r="F529" s="234"/>
      <c r="G529" s="234"/>
      <c r="H529" s="234"/>
      <c r="I529" s="234"/>
      <c r="J529" s="234"/>
    </row>
    <row r="530" spans="1:10" ht="14.1" customHeight="1" x14ac:dyDescent="0.15">
      <c r="A530" s="231"/>
      <c r="B530" s="231"/>
      <c r="C530" s="231"/>
      <c r="D530" s="199" t="s">
        <v>131</v>
      </c>
      <c r="E530" s="197">
        <v>48</v>
      </c>
      <c r="F530" s="197">
        <v>13948</v>
      </c>
      <c r="G530" s="197">
        <v>669504</v>
      </c>
      <c r="H530" s="197">
        <v>0</v>
      </c>
      <c r="I530" s="197">
        <v>0</v>
      </c>
      <c r="J530" s="197">
        <v>669504</v>
      </c>
    </row>
    <row r="531" spans="1:10" ht="29.1" customHeight="1" x14ac:dyDescent="0.15">
      <c r="A531" s="231"/>
      <c r="B531" s="231"/>
      <c r="C531" s="200" t="s">
        <v>157</v>
      </c>
      <c r="D531" s="199" t="s">
        <v>132</v>
      </c>
      <c r="E531" s="197">
        <v>3</v>
      </c>
      <c r="F531" s="197">
        <v>15257</v>
      </c>
      <c r="G531" s="197">
        <v>45771</v>
      </c>
      <c r="H531" s="197">
        <v>2528</v>
      </c>
      <c r="I531" s="197">
        <v>7584</v>
      </c>
      <c r="J531" s="197">
        <v>38187</v>
      </c>
    </row>
    <row r="532" spans="1:10" ht="29.1" customHeight="1" x14ac:dyDescent="0.15">
      <c r="A532" s="231"/>
      <c r="B532" s="231"/>
      <c r="C532" s="200" t="s">
        <v>158</v>
      </c>
      <c r="D532" s="199" t="s">
        <v>132</v>
      </c>
      <c r="E532" s="197">
        <v>1032</v>
      </c>
      <c r="F532" s="197">
        <v>14620</v>
      </c>
      <c r="G532" s="197">
        <v>15087840</v>
      </c>
      <c r="H532" s="197">
        <v>1891</v>
      </c>
      <c r="I532" s="197">
        <v>1951512</v>
      </c>
      <c r="J532" s="197">
        <v>13136328</v>
      </c>
    </row>
    <row r="533" spans="1:10" ht="14.1" customHeight="1" x14ac:dyDescent="0.15">
      <c r="A533" s="231"/>
      <c r="B533" s="235" t="s">
        <v>76</v>
      </c>
      <c r="C533" s="232" t="s">
        <v>67</v>
      </c>
      <c r="D533" s="199" t="s">
        <v>135</v>
      </c>
      <c r="E533" s="197">
        <v>1</v>
      </c>
      <c r="F533" s="197">
        <v>6540</v>
      </c>
      <c r="G533" s="197">
        <v>6540</v>
      </c>
      <c r="H533" s="197">
        <v>0</v>
      </c>
      <c r="I533" s="197">
        <v>0</v>
      </c>
      <c r="J533" s="197">
        <v>6540</v>
      </c>
    </row>
    <row r="534" spans="1:10" ht="14.1" customHeight="1" x14ac:dyDescent="0.15">
      <c r="A534" s="231"/>
      <c r="B534" s="231"/>
      <c r="C534" s="231"/>
      <c r="D534" s="199" t="s">
        <v>77</v>
      </c>
      <c r="E534" s="197">
        <v>1</v>
      </c>
      <c r="F534" s="197">
        <v>6540</v>
      </c>
      <c r="G534" s="197">
        <v>6540</v>
      </c>
      <c r="H534" s="197">
        <v>0</v>
      </c>
      <c r="I534" s="197">
        <v>0</v>
      </c>
      <c r="J534" s="197">
        <v>6540</v>
      </c>
    </row>
    <row r="535" spans="1:10" ht="29.1" customHeight="1" x14ac:dyDescent="0.15">
      <c r="A535" s="231"/>
      <c r="B535" s="231"/>
      <c r="C535" s="200" t="s">
        <v>156</v>
      </c>
      <c r="D535" s="199" t="s">
        <v>91</v>
      </c>
      <c r="E535" s="197">
        <v>141</v>
      </c>
      <c r="F535" s="197">
        <v>8416</v>
      </c>
      <c r="G535" s="197">
        <v>1186656</v>
      </c>
      <c r="H535" s="197">
        <v>1361</v>
      </c>
      <c r="I535" s="197">
        <v>191901</v>
      </c>
      <c r="J535" s="197">
        <v>994755</v>
      </c>
    </row>
    <row r="536" spans="1:10" ht="29.1" customHeight="1" x14ac:dyDescent="0.15">
      <c r="A536" s="231"/>
      <c r="B536" s="231"/>
      <c r="C536" s="230" t="s">
        <v>158</v>
      </c>
      <c r="D536" s="199" t="s">
        <v>87</v>
      </c>
      <c r="E536" s="197">
        <v>2</v>
      </c>
      <c r="F536" s="197">
        <v>15467</v>
      </c>
      <c r="G536" s="197">
        <v>30934</v>
      </c>
      <c r="H536" s="197">
        <v>8278</v>
      </c>
      <c r="I536" s="197">
        <v>16555</v>
      </c>
      <c r="J536" s="197">
        <v>14379</v>
      </c>
    </row>
    <row r="537" spans="1:10" ht="14.1" customHeight="1" x14ac:dyDescent="0.15">
      <c r="A537" s="231"/>
      <c r="B537" s="231"/>
      <c r="C537" s="231"/>
      <c r="D537" s="199" t="s">
        <v>71</v>
      </c>
      <c r="E537" s="197">
        <v>1565</v>
      </c>
      <c r="F537" s="197">
        <v>7212</v>
      </c>
      <c r="G537" s="197">
        <v>11286780</v>
      </c>
      <c r="H537" s="197">
        <v>672</v>
      </c>
      <c r="I537" s="197">
        <v>1051680</v>
      </c>
      <c r="J537" s="197">
        <v>10235100</v>
      </c>
    </row>
    <row r="538" spans="1:10" ht="14.1" customHeight="1" x14ac:dyDescent="0.15">
      <c r="A538" s="231"/>
      <c r="B538" s="231"/>
      <c r="C538" s="231"/>
      <c r="D538" s="199" t="s">
        <v>91</v>
      </c>
      <c r="E538" s="197">
        <v>1633</v>
      </c>
      <c r="F538" s="197">
        <v>7727</v>
      </c>
      <c r="G538" s="197">
        <v>12618191</v>
      </c>
      <c r="H538" s="197">
        <v>672</v>
      </c>
      <c r="I538" s="197">
        <v>1097376</v>
      </c>
      <c r="J538" s="197">
        <v>11520815</v>
      </c>
    </row>
    <row r="539" spans="1:10" ht="42.95" customHeight="1" x14ac:dyDescent="0.15">
      <c r="A539" s="231"/>
      <c r="B539" s="230" t="s">
        <v>168</v>
      </c>
      <c r="C539" s="232" t="s">
        <v>67</v>
      </c>
      <c r="D539" s="199" t="s">
        <v>140</v>
      </c>
      <c r="E539" s="197">
        <v>1</v>
      </c>
      <c r="F539" s="197">
        <v>12572</v>
      </c>
      <c r="G539" s="197">
        <v>12572</v>
      </c>
      <c r="H539" s="197">
        <v>0</v>
      </c>
      <c r="I539" s="197">
        <v>0</v>
      </c>
      <c r="J539" s="197">
        <v>12572</v>
      </c>
    </row>
    <row r="540" spans="1:10" ht="14.1" customHeight="1" x14ac:dyDescent="0.15">
      <c r="A540" s="231"/>
      <c r="B540" s="231"/>
      <c r="C540" s="231"/>
      <c r="D540" s="199" t="s">
        <v>78</v>
      </c>
      <c r="E540" s="197">
        <v>2</v>
      </c>
      <c r="F540" s="197">
        <v>12572</v>
      </c>
      <c r="G540" s="197">
        <v>25144</v>
      </c>
      <c r="H540" s="197">
        <v>0</v>
      </c>
      <c r="I540" s="197">
        <v>0</v>
      </c>
      <c r="J540" s="197">
        <v>25144</v>
      </c>
    </row>
    <row r="541" spans="1:10" ht="14.1" customHeight="1" x14ac:dyDescent="0.15">
      <c r="A541" s="231"/>
      <c r="B541" s="231"/>
      <c r="C541" s="231"/>
      <c r="D541" s="199" t="s">
        <v>145</v>
      </c>
      <c r="E541" s="197">
        <v>1</v>
      </c>
      <c r="F541" s="197">
        <v>9616</v>
      </c>
      <c r="G541" s="197">
        <v>9616</v>
      </c>
      <c r="H541" s="197">
        <v>0</v>
      </c>
      <c r="I541" s="197">
        <v>0</v>
      </c>
      <c r="J541" s="197">
        <v>9616</v>
      </c>
    </row>
    <row r="542" spans="1:10" ht="14.1" customHeight="1" x14ac:dyDescent="0.15">
      <c r="A542" s="231"/>
      <c r="B542" s="231"/>
      <c r="C542" s="231"/>
      <c r="D542" s="199" t="s">
        <v>83</v>
      </c>
      <c r="E542" s="197">
        <v>2</v>
      </c>
      <c r="F542" s="197">
        <v>9616</v>
      </c>
      <c r="G542" s="197">
        <v>19232</v>
      </c>
      <c r="H542" s="197">
        <v>0</v>
      </c>
      <c r="I542" s="197">
        <v>0</v>
      </c>
      <c r="J542" s="197">
        <v>19232</v>
      </c>
    </row>
    <row r="543" spans="1:10" ht="14.1" customHeight="1" x14ac:dyDescent="0.15">
      <c r="A543" s="231"/>
      <c r="B543" s="231"/>
      <c r="C543" s="231"/>
      <c r="D543" s="199" t="s">
        <v>135</v>
      </c>
      <c r="E543" s="197">
        <v>1</v>
      </c>
      <c r="F543" s="197">
        <v>6540</v>
      </c>
      <c r="G543" s="197">
        <v>6540</v>
      </c>
      <c r="H543" s="197">
        <v>0</v>
      </c>
      <c r="I543" s="197">
        <v>0</v>
      </c>
      <c r="J543" s="197">
        <v>6540</v>
      </c>
    </row>
    <row r="544" spans="1:10" ht="14.1" customHeight="1" x14ac:dyDescent="0.15">
      <c r="A544" s="231"/>
      <c r="B544" s="231"/>
      <c r="C544" s="231"/>
      <c r="D544" s="199" t="s">
        <v>77</v>
      </c>
      <c r="E544" s="197">
        <v>10</v>
      </c>
      <c r="F544" s="197">
        <v>6540</v>
      </c>
      <c r="G544" s="197">
        <v>65400</v>
      </c>
      <c r="H544" s="197">
        <v>0</v>
      </c>
      <c r="I544" s="197">
        <v>0</v>
      </c>
      <c r="J544" s="197">
        <v>65400</v>
      </c>
    </row>
    <row r="545" spans="1:10" ht="14.1" customHeight="1" x14ac:dyDescent="0.15">
      <c r="A545" s="231"/>
      <c r="B545" s="231"/>
      <c r="C545" s="231"/>
      <c r="D545" s="199" t="s">
        <v>147</v>
      </c>
      <c r="E545" s="197">
        <v>1</v>
      </c>
      <c r="F545" s="197">
        <v>1154</v>
      </c>
      <c r="G545" s="197">
        <v>1154</v>
      </c>
      <c r="H545" s="197">
        <v>0</v>
      </c>
      <c r="I545" s="197">
        <v>0</v>
      </c>
      <c r="J545" s="197">
        <v>1154</v>
      </c>
    </row>
    <row r="546" spans="1:10" ht="14.1" customHeight="1" x14ac:dyDescent="0.15">
      <c r="A546" s="231"/>
      <c r="B546" s="231"/>
      <c r="C546" s="231"/>
      <c r="D546" s="199" t="s">
        <v>137</v>
      </c>
      <c r="E546" s="197">
        <v>30</v>
      </c>
      <c r="F546" s="197">
        <v>4887</v>
      </c>
      <c r="G546" s="197">
        <v>146610</v>
      </c>
      <c r="H546" s="197">
        <v>0</v>
      </c>
      <c r="I546" s="197">
        <v>0</v>
      </c>
      <c r="J546" s="197">
        <v>146610</v>
      </c>
    </row>
    <row r="547" spans="1:10" ht="29.1" customHeight="1" x14ac:dyDescent="0.15">
      <c r="A547" s="231"/>
      <c r="B547" s="231"/>
      <c r="C547" s="230" t="s">
        <v>156</v>
      </c>
      <c r="D547" s="199" t="s">
        <v>79</v>
      </c>
      <c r="E547" s="197">
        <v>14</v>
      </c>
      <c r="F547" s="197">
        <v>27135</v>
      </c>
      <c r="G547" s="197">
        <v>379890</v>
      </c>
      <c r="H547" s="197">
        <v>1361</v>
      </c>
      <c r="I547" s="197">
        <v>19054</v>
      </c>
      <c r="J547" s="197">
        <v>360836</v>
      </c>
    </row>
    <row r="548" spans="1:10" ht="14.1" customHeight="1" x14ac:dyDescent="0.15">
      <c r="A548" s="231"/>
      <c r="B548" s="231"/>
      <c r="C548" s="231"/>
      <c r="D548" s="199" t="s">
        <v>73</v>
      </c>
      <c r="E548" s="197">
        <v>1</v>
      </c>
      <c r="F548" s="197">
        <v>13933</v>
      </c>
      <c r="G548" s="197">
        <v>13933</v>
      </c>
      <c r="H548" s="197">
        <v>1361</v>
      </c>
      <c r="I548" s="197">
        <v>1361</v>
      </c>
      <c r="J548" s="197">
        <v>12572</v>
      </c>
    </row>
    <row r="549" spans="1:10" ht="14.1" customHeight="1" x14ac:dyDescent="0.15">
      <c r="A549" s="231"/>
      <c r="B549" s="231"/>
      <c r="C549" s="231"/>
      <c r="D549" s="199" t="s">
        <v>71</v>
      </c>
      <c r="E549" s="197">
        <v>1</v>
      </c>
      <c r="F549" s="197">
        <v>7901</v>
      </c>
      <c r="G549" s="197">
        <v>7901</v>
      </c>
      <c r="H549" s="197">
        <v>1361</v>
      </c>
      <c r="I549" s="197">
        <v>1361</v>
      </c>
      <c r="J549" s="197">
        <v>6540</v>
      </c>
    </row>
    <row r="550" spans="1:10" ht="14.1" customHeight="1" x14ac:dyDescent="0.15">
      <c r="A550" s="231"/>
      <c r="B550" s="231"/>
      <c r="C550" s="231"/>
      <c r="D550" s="199" t="s">
        <v>75</v>
      </c>
      <c r="E550" s="197">
        <v>34</v>
      </c>
      <c r="F550" s="197">
        <v>2515</v>
      </c>
      <c r="G550" s="197">
        <v>85510</v>
      </c>
      <c r="H550" s="197">
        <v>1361</v>
      </c>
      <c r="I550" s="197">
        <v>46274</v>
      </c>
      <c r="J550" s="197">
        <v>39236</v>
      </c>
    </row>
    <row r="551" spans="1:10" ht="14.1" customHeight="1" x14ac:dyDescent="0.15">
      <c r="A551" s="231"/>
      <c r="B551" s="231"/>
      <c r="C551" s="231"/>
      <c r="D551" s="199" t="s">
        <v>138</v>
      </c>
      <c r="E551" s="197">
        <v>9</v>
      </c>
      <c r="F551" s="197">
        <v>4993</v>
      </c>
      <c r="G551" s="197">
        <v>44937</v>
      </c>
      <c r="H551" s="197">
        <v>1361</v>
      </c>
      <c r="I551" s="197">
        <v>12249</v>
      </c>
      <c r="J551" s="197">
        <v>32688</v>
      </c>
    </row>
    <row r="552" spans="1:10" ht="29.1" customHeight="1" x14ac:dyDescent="0.15">
      <c r="A552" s="231"/>
      <c r="B552" s="231"/>
      <c r="C552" s="200" t="s">
        <v>157</v>
      </c>
      <c r="D552" s="199" t="s">
        <v>138</v>
      </c>
      <c r="E552" s="197">
        <v>3</v>
      </c>
      <c r="F552" s="197">
        <v>4941</v>
      </c>
      <c r="G552" s="197">
        <v>14823</v>
      </c>
      <c r="H552" s="197">
        <v>1309</v>
      </c>
      <c r="I552" s="197">
        <v>3927</v>
      </c>
      <c r="J552" s="197">
        <v>10896</v>
      </c>
    </row>
    <row r="553" spans="1:10" ht="29.1" customHeight="1" x14ac:dyDescent="0.15">
      <c r="A553" s="231"/>
      <c r="B553" s="231"/>
      <c r="C553" s="230" t="s">
        <v>158</v>
      </c>
      <c r="D553" s="199" t="s">
        <v>79</v>
      </c>
      <c r="E553" s="197">
        <v>90</v>
      </c>
      <c r="F553" s="197">
        <v>26446</v>
      </c>
      <c r="G553" s="197">
        <v>2380140</v>
      </c>
      <c r="H553" s="197">
        <v>672</v>
      </c>
      <c r="I553" s="197">
        <v>60480</v>
      </c>
      <c r="J553" s="197">
        <v>2319660</v>
      </c>
    </row>
    <row r="554" spans="1:10" ht="14.1" customHeight="1" x14ac:dyDescent="0.15">
      <c r="A554" s="231"/>
      <c r="B554" s="231"/>
      <c r="C554" s="231"/>
      <c r="D554" s="199" t="s">
        <v>73</v>
      </c>
      <c r="E554" s="197">
        <v>596</v>
      </c>
      <c r="F554" s="197">
        <v>13244</v>
      </c>
      <c r="G554" s="197">
        <v>7893424</v>
      </c>
      <c r="H554" s="197">
        <v>672</v>
      </c>
      <c r="I554" s="197">
        <v>400512</v>
      </c>
      <c r="J554" s="197">
        <v>7492912</v>
      </c>
    </row>
    <row r="555" spans="1:10" ht="14.1" customHeight="1" x14ac:dyDescent="0.15">
      <c r="A555" s="231"/>
      <c r="B555" s="231"/>
      <c r="C555" s="231"/>
      <c r="D555" s="199" t="s">
        <v>74</v>
      </c>
      <c r="E555" s="197">
        <v>135</v>
      </c>
      <c r="F555" s="197">
        <v>10288</v>
      </c>
      <c r="G555" s="197">
        <v>1388880</v>
      </c>
      <c r="H555" s="197">
        <v>672</v>
      </c>
      <c r="I555" s="197">
        <v>90720</v>
      </c>
      <c r="J555" s="197">
        <v>1298160</v>
      </c>
    </row>
    <row r="556" spans="1:10" ht="14.1" customHeight="1" x14ac:dyDescent="0.15">
      <c r="A556" s="231"/>
      <c r="B556" s="231"/>
      <c r="C556" s="231"/>
      <c r="D556" s="199" t="s">
        <v>71</v>
      </c>
      <c r="E556" s="197">
        <v>125</v>
      </c>
      <c r="F556" s="197">
        <v>7212</v>
      </c>
      <c r="G556" s="197">
        <v>901500</v>
      </c>
      <c r="H556" s="197">
        <v>672</v>
      </c>
      <c r="I556" s="197">
        <v>84000</v>
      </c>
      <c r="J556" s="197">
        <v>817500</v>
      </c>
    </row>
    <row r="557" spans="1:10" ht="14.1" customHeight="1" x14ac:dyDescent="0.15">
      <c r="A557" s="231"/>
      <c r="B557" s="231"/>
      <c r="C557" s="231"/>
      <c r="D557" s="199" t="s">
        <v>72</v>
      </c>
      <c r="E557" s="197">
        <v>4</v>
      </c>
      <c r="F557" s="197">
        <v>4743</v>
      </c>
      <c r="G557" s="197">
        <v>18972</v>
      </c>
      <c r="H557" s="197">
        <v>672</v>
      </c>
      <c r="I557" s="197">
        <v>2688</v>
      </c>
      <c r="J557" s="197">
        <v>16284</v>
      </c>
    </row>
    <row r="558" spans="1:10" ht="14.1" customHeight="1" x14ac:dyDescent="0.15">
      <c r="A558" s="231"/>
      <c r="B558" s="231"/>
      <c r="C558" s="231"/>
      <c r="D558" s="199" t="s">
        <v>82</v>
      </c>
      <c r="E558" s="197">
        <v>38</v>
      </c>
      <c r="F558" s="197">
        <v>2980</v>
      </c>
      <c r="G558" s="197">
        <v>113240</v>
      </c>
      <c r="H558" s="197">
        <v>672</v>
      </c>
      <c r="I558" s="197">
        <v>25536</v>
      </c>
      <c r="J558" s="197">
        <v>87704</v>
      </c>
    </row>
    <row r="559" spans="1:10" ht="14.1" customHeight="1" x14ac:dyDescent="0.15">
      <c r="A559" s="231"/>
      <c r="B559" s="231"/>
      <c r="C559" s="231"/>
      <c r="D559" s="199" t="s">
        <v>75</v>
      </c>
      <c r="E559" s="197">
        <v>544</v>
      </c>
      <c r="F559" s="197">
        <v>1826</v>
      </c>
      <c r="G559" s="197">
        <v>993344</v>
      </c>
      <c r="H559" s="197">
        <v>672</v>
      </c>
      <c r="I559" s="197">
        <v>365568</v>
      </c>
      <c r="J559" s="197">
        <v>627776</v>
      </c>
    </row>
    <row r="560" spans="1:10" ht="14.1" customHeight="1" x14ac:dyDescent="0.15">
      <c r="A560" s="231"/>
      <c r="B560" s="231"/>
      <c r="C560" s="231"/>
      <c r="D560" s="199" t="s">
        <v>138</v>
      </c>
      <c r="E560" s="197">
        <v>190</v>
      </c>
      <c r="F560" s="197">
        <v>4304</v>
      </c>
      <c r="G560" s="197">
        <v>817760</v>
      </c>
      <c r="H560" s="197">
        <v>672</v>
      </c>
      <c r="I560" s="197">
        <v>127680</v>
      </c>
      <c r="J560" s="197">
        <v>690080</v>
      </c>
    </row>
    <row r="561" spans="1:10" ht="14.1" customHeight="1" x14ac:dyDescent="0.15">
      <c r="A561" s="231"/>
      <c r="B561" s="231"/>
      <c r="C561" s="231"/>
      <c r="D561" s="199" t="s">
        <v>139</v>
      </c>
      <c r="E561" s="197">
        <v>19</v>
      </c>
      <c r="F561" s="197">
        <v>5559</v>
      </c>
      <c r="G561" s="197">
        <v>105621</v>
      </c>
      <c r="H561" s="197">
        <v>672</v>
      </c>
      <c r="I561" s="197">
        <v>12768</v>
      </c>
      <c r="J561" s="197">
        <v>92853</v>
      </c>
    </row>
    <row r="562" spans="1:10" ht="14.1" customHeight="1" x14ac:dyDescent="0.15">
      <c r="A562" s="231"/>
      <c r="B562" s="235" t="s">
        <v>164</v>
      </c>
      <c r="C562" s="232" t="s">
        <v>67</v>
      </c>
      <c r="D562" s="199" t="s">
        <v>144</v>
      </c>
      <c r="E562" s="197">
        <v>4</v>
      </c>
      <c r="F562" s="197">
        <v>25774</v>
      </c>
      <c r="G562" s="197">
        <v>103096</v>
      </c>
      <c r="H562" s="197">
        <v>1219</v>
      </c>
      <c r="I562" s="197">
        <v>4876</v>
      </c>
      <c r="J562" s="197">
        <v>98220</v>
      </c>
    </row>
    <row r="563" spans="1:10" ht="14.1" customHeight="1" x14ac:dyDescent="0.15">
      <c r="A563" s="231"/>
      <c r="B563" s="231"/>
      <c r="C563" s="231"/>
      <c r="D563" s="199" t="s">
        <v>85</v>
      </c>
      <c r="E563" s="197">
        <v>5</v>
      </c>
      <c r="F563" s="197">
        <v>25774</v>
      </c>
      <c r="G563" s="197">
        <v>128870</v>
      </c>
      <c r="H563" s="197">
        <v>1219</v>
      </c>
      <c r="I563" s="197">
        <v>6095</v>
      </c>
      <c r="J563" s="197">
        <v>122775</v>
      </c>
    </row>
    <row r="564" spans="1:10" ht="14.1" customHeight="1" x14ac:dyDescent="0.15">
      <c r="A564" s="231"/>
      <c r="B564" s="231"/>
      <c r="C564" s="231"/>
      <c r="D564" s="199" t="s">
        <v>140</v>
      </c>
      <c r="E564" s="197">
        <v>1</v>
      </c>
      <c r="F564" s="197">
        <v>12572</v>
      </c>
      <c r="G564" s="197">
        <v>12572</v>
      </c>
      <c r="H564" s="197">
        <v>1219</v>
      </c>
      <c r="I564" s="197">
        <v>1219</v>
      </c>
      <c r="J564" s="197">
        <v>11353</v>
      </c>
    </row>
    <row r="565" spans="1:10" ht="14.1" customHeight="1" x14ac:dyDescent="0.15">
      <c r="A565" s="231"/>
      <c r="B565" s="231"/>
      <c r="C565" s="231"/>
      <c r="D565" s="199" t="s">
        <v>145</v>
      </c>
      <c r="E565" s="197">
        <v>8</v>
      </c>
      <c r="F565" s="197">
        <v>9616</v>
      </c>
      <c r="G565" s="197">
        <v>76928</v>
      </c>
      <c r="H565" s="197">
        <v>1219</v>
      </c>
      <c r="I565" s="197">
        <v>9752</v>
      </c>
      <c r="J565" s="197">
        <v>67176</v>
      </c>
    </row>
    <row r="566" spans="1:10" ht="14.1" customHeight="1" x14ac:dyDescent="0.15">
      <c r="A566" s="231"/>
      <c r="B566" s="231"/>
      <c r="C566" s="231"/>
      <c r="D566" s="199" t="s">
        <v>83</v>
      </c>
      <c r="E566" s="197">
        <v>1</v>
      </c>
      <c r="F566" s="197">
        <v>9616</v>
      </c>
      <c r="G566" s="197">
        <v>9616</v>
      </c>
      <c r="H566" s="197">
        <v>1219</v>
      </c>
      <c r="I566" s="197">
        <v>1219</v>
      </c>
      <c r="J566" s="197">
        <v>8397</v>
      </c>
    </row>
    <row r="567" spans="1:10" ht="14.1" customHeight="1" x14ac:dyDescent="0.15">
      <c r="A567" s="231"/>
      <c r="B567" s="231"/>
      <c r="C567" s="231"/>
      <c r="D567" s="199" t="s">
        <v>135</v>
      </c>
      <c r="E567" s="197">
        <v>12</v>
      </c>
      <c r="F567" s="197">
        <v>6540</v>
      </c>
      <c r="G567" s="197">
        <v>78480</v>
      </c>
      <c r="H567" s="197">
        <v>1219</v>
      </c>
      <c r="I567" s="197">
        <v>14628</v>
      </c>
      <c r="J567" s="197">
        <v>63852</v>
      </c>
    </row>
    <row r="568" spans="1:10" ht="14.1" customHeight="1" x14ac:dyDescent="0.15">
      <c r="A568" s="231"/>
      <c r="B568" s="231"/>
      <c r="C568" s="231"/>
      <c r="D568" s="199" t="s">
        <v>77</v>
      </c>
      <c r="E568" s="197">
        <v>85</v>
      </c>
      <c r="F568" s="197">
        <v>6540</v>
      </c>
      <c r="G568" s="197">
        <v>555900</v>
      </c>
      <c r="H568" s="197">
        <v>1219</v>
      </c>
      <c r="I568" s="197">
        <v>103615</v>
      </c>
      <c r="J568" s="197">
        <v>452285</v>
      </c>
    </row>
    <row r="569" spans="1:10" ht="14.1" customHeight="1" x14ac:dyDescent="0.15">
      <c r="A569" s="231"/>
      <c r="B569" s="231"/>
      <c r="C569" s="231"/>
      <c r="D569" s="199" t="s">
        <v>148</v>
      </c>
      <c r="E569" s="197">
        <v>2</v>
      </c>
      <c r="F569" s="197">
        <v>4071</v>
      </c>
      <c r="G569" s="197">
        <v>8142</v>
      </c>
      <c r="H569" s="197">
        <v>1219</v>
      </c>
      <c r="I569" s="197">
        <v>2438</v>
      </c>
      <c r="J569" s="197">
        <v>5704</v>
      </c>
    </row>
    <row r="570" spans="1:10" ht="14.1" customHeight="1" x14ac:dyDescent="0.15">
      <c r="A570" s="231"/>
      <c r="B570" s="231"/>
      <c r="C570" s="231"/>
      <c r="D570" s="199" t="s">
        <v>146</v>
      </c>
      <c r="E570" s="197">
        <v>1</v>
      </c>
      <c r="F570" s="197">
        <v>2308</v>
      </c>
      <c r="G570" s="197">
        <v>2308</v>
      </c>
      <c r="H570" s="197">
        <v>1219</v>
      </c>
      <c r="I570" s="197">
        <v>1219</v>
      </c>
      <c r="J570" s="197">
        <v>1089</v>
      </c>
    </row>
    <row r="571" spans="1:10" ht="14.1" customHeight="1" x14ac:dyDescent="0.15">
      <c r="A571" s="231"/>
      <c r="B571" s="231"/>
      <c r="C571" s="231"/>
      <c r="D571" s="199" t="s">
        <v>89</v>
      </c>
      <c r="E571" s="197">
        <v>1</v>
      </c>
      <c r="F571" s="197">
        <v>1154</v>
      </c>
      <c r="G571" s="197">
        <v>1154</v>
      </c>
      <c r="H571" s="197">
        <v>1219</v>
      </c>
      <c r="I571" s="197">
        <v>1219</v>
      </c>
      <c r="J571" s="197">
        <v>-65</v>
      </c>
    </row>
    <row r="572" spans="1:10" ht="29.1" customHeight="1" x14ac:dyDescent="0.15">
      <c r="A572" s="231"/>
      <c r="B572" s="231"/>
      <c r="C572" s="230" t="s">
        <v>156</v>
      </c>
      <c r="D572" s="199" t="s">
        <v>79</v>
      </c>
      <c r="E572" s="197">
        <v>1</v>
      </c>
      <c r="F572" s="197">
        <v>27135</v>
      </c>
      <c r="G572" s="197">
        <v>27135</v>
      </c>
      <c r="H572" s="197">
        <v>2580</v>
      </c>
      <c r="I572" s="197">
        <v>2580</v>
      </c>
      <c r="J572" s="197">
        <v>24555</v>
      </c>
    </row>
    <row r="573" spans="1:10" ht="14.1" customHeight="1" x14ac:dyDescent="0.15">
      <c r="A573" s="231"/>
      <c r="B573" s="231"/>
      <c r="C573" s="231"/>
      <c r="D573" s="199" t="s">
        <v>74</v>
      </c>
      <c r="E573" s="197">
        <v>1</v>
      </c>
      <c r="F573" s="197">
        <v>10977</v>
      </c>
      <c r="G573" s="197">
        <v>10977</v>
      </c>
      <c r="H573" s="197">
        <v>2580</v>
      </c>
      <c r="I573" s="197">
        <v>2580</v>
      </c>
      <c r="J573" s="197">
        <v>8397</v>
      </c>
    </row>
    <row r="574" spans="1:10" ht="14.1" customHeight="1" x14ac:dyDescent="0.15">
      <c r="A574" s="231"/>
      <c r="B574" s="231"/>
      <c r="C574" s="231"/>
      <c r="D574" s="199" t="s">
        <v>71</v>
      </c>
      <c r="E574" s="197">
        <v>5</v>
      </c>
      <c r="F574" s="197">
        <v>7901</v>
      </c>
      <c r="G574" s="197">
        <v>39505</v>
      </c>
      <c r="H574" s="197">
        <v>2580</v>
      </c>
      <c r="I574" s="197">
        <v>12900</v>
      </c>
      <c r="J574" s="197">
        <v>26605</v>
      </c>
    </row>
    <row r="575" spans="1:10" ht="29.1" customHeight="1" x14ac:dyDescent="0.15">
      <c r="A575" s="231"/>
      <c r="B575" s="231"/>
      <c r="C575" s="230" t="s">
        <v>158</v>
      </c>
      <c r="D575" s="199" t="s">
        <v>88</v>
      </c>
      <c r="E575" s="197">
        <v>1</v>
      </c>
      <c r="F575" s="197">
        <v>59297</v>
      </c>
      <c r="G575" s="197">
        <v>59297</v>
      </c>
      <c r="H575" s="197">
        <v>1891</v>
      </c>
      <c r="I575" s="197">
        <v>1891</v>
      </c>
      <c r="J575" s="197">
        <v>57406</v>
      </c>
    </row>
    <row r="576" spans="1:10" ht="14.1" customHeight="1" x14ac:dyDescent="0.15">
      <c r="A576" s="231"/>
      <c r="B576" s="231"/>
      <c r="C576" s="231"/>
      <c r="D576" s="199" t="s">
        <v>101</v>
      </c>
      <c r="E576" s="197">
        <v>15</v>
      </c>
      <c r="F576" s="197">
        <v>43757</v>
      </c>
      <c r="G576" s="197">
        <v>656355</v>
      </c>
      <c r="H576" s="197">
        <v>1891</v>
      </c>
      <c r="I576" s="197">
        <v>28365</v>
      </c>
      <c r="J576" s="197">
        <v>627990</v>
      </c>
    </row>
    <row r="577" spans="1:10" ht="14.1" customHeight="1" x14ac:dyDescent="0.15">
      <c r="A577" s="231"/>
      <c r="B577" s="231"/>
      <c r="C577" s="231"/>
      <c r="D577" s="199" t="s">
        <v>79</v>
      </c>
      <c r="E577" s="197">
        <v>424</v>
      </c>
      <c r="F577" s="197">
        <v>26446</v>
      </c>
      <c r="G577" s="197">
        <v>11213104</v>
      </c>
      <c r="H577" s="197">
        <v>1891</v>
      </c>
      <c r="I577" s="197">
        <v>801784</v>
      </c>
      <c r="J577" s="197">
        <v>10411320</v>
      </c>
    </row>
    <row r="578" spans="1:10" ht="14.1" customHeight="1" x14ac:dyDescent="0.15">
      <c r="A578" s="231"/>
      <c r="B578" s="231"/>
      <c r="C578" s="231"/>
      <c r="D578" s="199" t="s">
        <v>73</v>
      </c>
      <c r="E578" s="197">
        <v>416</v>
      </c>
      <c r="F578" s="197">
        <v>13244</v>
      </c>
      <c r="G578" s="197">
        <v>5509504</v>
      </c>
      <c r="H578" s="197">
        <v>1891</v>
      </c>
      <c r="I578" s="197">
        <v>786656</v>
      </c>
      <c r="J578" s="197">
        <v>4722848</v>
      </c>
    </row>
    <row r="579" spans="1:10" ht="14.1" customHeight="1" x14ac:dyDescent="0.15">
      <c r="A579" s="231"/>
      <c r="B579" s="231"/>
      <c r="C579" s="231"/>
      <c r="D579" s="199" t="s">
        <v>74</v>
      </c>
      <c r="E579" s="197">
        <v>1345</v>
      </c>
      <c r="F579" s="197">
        <v>10288</v>
      </c>
      <c r="G579" s="197">
        <v>13837360</v>
      </c>
      <c r="H579" s="197">
        <v>1891</v>
      </c>
      <c r="I579" s="197">
        <v>2543395</v>
      </c>
      <c r="J579" s="197">
        <v>11293965</v>
      </c>
    </row>
    <row r="580" spans="1:10" ht="14.1" customHeight="1" x14ac:dyDescent="0.15">
      <c r="A580" s="231"/>
      <c r="B580" s="231"/>
      <c r="C580" s="231"/>
      <c r="D580" s="199" t="s">
        <v>71</v>
      </c>
      <c r="E580" s="197">
        <v>2134</v>
      </c>
      <c r="F580" s="197">
        <v>7212</v>
      </c>
      <c r="G580" s="197">
        <v>15391097</v>
      </c>
      <c r="H580" s="197">
        <v>1891</v>
      </c>
      <c r="I580" s="197">
        <v>4035394</v>
      </c>
      <c r="J580" s="197">
        <v>11355703</v>
      </c>
    </row>
    <row r="581" spans="1:10" ht="14.1" customHeight="1" x14ac:dyDescent="0.15">
      <c r="A581" s="231"/>
      <c r="B581" s="231"/>
      <c r="C581" s="231"/>
      <c r="D581" s="199" t="s">
        <v>72</v>
      </c>
      <c r="E581" s="197">
        <v>125</v>
      </c>
      <c r="F581" s="197">
        <v>4743</v>
      </c>
      <c r="G581" s="197">
        <v>592875</v>
      </c>
      <c r="H581" s="197">
        <v>1891</v>
      </c>
      <c r="I581" s="197">
        <v>236375</v>
      </c>
      <c r="J581" s="197">
        <v>356500</v>
      </c>
    </row>
    <row r="582" spans="1:10" ht="14.1" customHeight="1" x14ac:dyDescent="0.15">
      <c r="A582" s="231"/>
      <c r="B582" s="231"/>
      <c r="C582" s="231"/>
      <c r="D582" s="199" t="s">
        <v>82</v>
      </c>
      <c r="E582" s="197">
        <v>123</v>
      </c>
      <c r="F582" s="197">
        <v>2980</v>
      </c>
      <c r="G582" s="197">
        <v>366540</v>
      </c>
      <c r="H582" s="197">
        <v>1891</v>
      </c>
      <c r="I582" s="197">
        <v>232593</v>
      </c>
      <c r="J582" s="197">
        <v>133947</v>
      </c>
    </row>
    <row r="583" spans="1:10" ht="14.1" customHeight="1" x14ac:dyDescent="0.15">
      <c r="A583" s="231" t="s">
        <v>5</v>
      </c>
      <c r="B583" s="231" t="s">
        <v>53</v>
      </c>
      <c r="C583" s="231"/>
      <c r="D583" s="231"/>
      <c r="E583" s="197"/>
      <c r="F583" s="197">
        <v>666638</v>
      </c>
      <c r="G583" s="197">
        <v>112673582</v>
      </c>
      <c r="H583" s="197"/>
      <c r="I583" s="197">
        <v>12521976</v>
      </c>
      <c r="J583" s="197">
        <v>100151606</v>
      </c>
    </row>
    <row r="584" spans="1:10" ht="14.1" customHeight="1" x14ac:dyDescent="0.15">
      <c r="A584" s="231"/>
      <c r="B584" s="199" t="s">
        <v>63</v>
      </c>
      <c r="C584" s="199" t="s">
        <v>64</v>
      </c>
      <c r="D584" s="199" t="s">
        <v>65</v>
      </c>
      <c r="E584" s="233">
        <v>8</v>
      </c>
      <c r="F584" s="233">
        <v>13948</v>
      </c>
      <c r="G584" s="233">
        <v>111584</v>
      </c>
      <c r="H584" s="233">
        <v>0</v>
      </c>
      <c r="I584" s="233">
        <v>0</v>
      </c>
      <c r="J584" s="233">
        <v>111584</v>
      </c>
    </row>
    <row r="585" spans="1:10" ht="14.1" customHeight="1" x14ac:dyDescent="0.15">
      <c r="A585" s="231"/>
      <c r="B585" s="235" t="s">
        <v>66</v>
      </c>
      <c r="C585" s="232" t="s">
        <v>67</v>
      </c>
      <c r="D585" s="199" t="s">
        <v>133</v>
      </c>
      <c r="E585" s="234"/>
      <c r="F585" s="234"/>
      <c r="G585" s="234"/>
      <c r="H585" s="234"/>
      <c r="I585" s="234"/>
      <c r="J585" s="234"/>
    </row>
    <row r="586" spans="1:10" ht="14.1" customHeight="1" x14ac:dyDescent="0.15">
      <c r="A586" s="231"/>
      <c r="B586" s="231"/>
      <c r="C586" s="231"/>
      <c r="D586" s="199" t="s">
        <v>131</v>
      </c>
      <c r="E586" s="197">
        <v>47</v>
      </c>
      <c r="F586" s="197">
        <v>13948</v>
      </c>
      <c r="G586" s="197">
        <v>655556</v>
      </c>
      <c r="H586" s="197">
        <v>0</v>
      </c>
      <c r="I586" s="197">
        <v>0</v>
      </c>
      <c r="J586" s="197">
        <v>655556</v>
      </c>
    </row>
    <row r="587" spans="1:10" ht="29.1" customHeight="1" x14ac:dyDescent="0.15">
      <c r="A587" s="231"/>
      <c r="B587" s="231"/>
      <c r="C587" s="200" t="s">
        <v>156</v>
      </c>
      <c r="D587" s="199" t="s">
        <v>132</v>
      </c>
      <c r="E587" s="197">
        <v>13</v>
      </c>
      <c r="F587" s="197">
        <v>15309</v>
      </c>
      <c r="G587" s="197">
        <v>199017</v>
      </c>
      <c r="H587" s="197">
        <v>2580</v>
      </c>
      <c r="I587" s="197">
        <v>33540</v>
      </c>
      <c r="J587" s="197">
        <v>165477</v>
      </c>
    </row>
    <row r="588" spans="1:10" ht="29.1" customHeight="1" x14ac:dyDescent="0.15">
      <c r="A588" s="231"/>
      <c r="B588" s="231"/>
      <c r="C588" s="200" t="s">
        <v>158</v>
      </c>
      <c r="D588" s="199" t="s">
        <v>132</v>
      </c>
      <c r="E588" s="197">
        <v>877</v>
      </c>
      <c r="F588" s="197">
        <v>14620</v>
      </c>
      <c r="G588" s="197">
        <v>12821740</v>
      </c>
      <c r="H588" s="197">
        <v>1891</v>
      </c>
      <c r="I588" s="197">
        <v>1658407</v>
      </c>
      <c r="J588" s="197">
        <v>11163333</v>
      </c>
    </row>
    <row r="589" spans="1:10" ht="42.95" customHeight="1" x14ac:dyDescent="0.15">
      <c r="A589" s="231"/>
      <c r="B589" s="230" t="s">
        <v>168</v>
      </c>
      <c r="C589" s="232" t="s">
        <v>67</v>
      </c>
      <c r="D589" s="199" t="s">
        <v>144</v>
      </c>
      <c r="E589" s="197">
        <v>1</v>
      </c>
      <c r="F589" s="197">
        <v>25774</v>
      </c>
      <c r="G589" s="197">
        <v>25774</v>
      </c>
      <c r="H589" s="197">
        <v>0</v>
      </c>
      <c r="I589" s="197">
        <v>0</v>
      </c>
      <c r="J589" s="197">
        <v>25774</v>
      </c>
    </row>
    <row r="590" spans="1:10" ht="14.1" customHeight="1" x14ac:dyDescent="0.15">
      <c r="A590" s="231"/>
      <c r="B590" s="231"/>
      <c r="C590" s="231"/>
      <c r="D590" s="199" t="s">
        <v>85</v>
      </c>
      <c r="E590" s="197">
        <v>3</v>
      </c>
      <c r="F590" s="197">
        <v>25774</v>
      </c>
      <c r="G590" s="197">
        <v>77322</v>
      </c>
      <c r="H590" s="197">
        <v>0</v>
      </c>
      <c r="I590" s="197">
        <v>0</v>
      </c>
      <c r="J590" s="197">
        <v>77322</v>
      </c>
    </row>
    <row r="591" spans="1:10" ht="14.1" customHeight="1" x14ac:dyDescent="0.15">
      <c r="A591" s="231"/>
      <c r="B591" s="231"/>
      <c r="C591" s="231"/>
      <c r="D591" s="199" t="s">
        <v>140</v>
      </c>
      <c r="E591" s="197">
        <v>9</v>
      </c>
      <c r="F591" s="197">
        <v>12572</v>
      </c>
      <c r="G591" s="197">
        <v>113148</v>
      </c>
      <c r="H591" s="197">
        <v>0</v>
      </c>
      <c r="I591" s="197">
        <v>0</v>
      </c>
      <c r="J591" s="197">
        <v>113148</v>
      </c>
    </row>
    <row r="592" spans="1:10" ht="14.1" customHeight="1" x14ac:dyDescent="0.15">
      <c r="A592" s="231"/>
      <c r="B592" s="231"/>
      <c r="C592" s="231"/>
      <c r="D592" s="199" t="s">
        <v>78</v>
      </c>
      <c r="E592" s="197">
        <v>3</v>
      </c>
      <c r="F592" s="197">
        <v>12572</v>
      </c>
      <c r="G592" s="197">
        <v>37716</v>
      </c>
      <c r="H592" s="197">
        <v>0</v>
      </c>
      <c r="I592" s="197">
        <v>0</v>
      </c>
      <c r="J592" s="197">
        <v>37716</v>
      </c>
    </row>
    <row r="593" spans="1:10" ht="14.1" customHeight="1" x14ac:dyDescent="0.15">
      <c r="A593" s="231"/>
      <c r="B593" s="231"/>
      <c r="C593" s="231"/>
      <c r="D593" s="199" t="s">
        <v>83</v>
      </c>
      <c r="E593" s="197">
        <v>2</v>
      </c>
      <c r="F593" s="197">
        <v>9616</v>
      </c>
      <c r="G593" s="197">
        <v>19232</v>
      </c>
      <c r="H593" s="197">
        <v>0</v>
      </c>
      <c r="I593" s="197">
        <v>0</v>
      </c>
      <c r="J593" s="197">
        <v>19232</v>
      </c>
    </row>
    <row r="594" spans="1:10" ht="14.1" customHeight="1" x14ac:dyDescent="0.15">
      <c r="A594" s="231"/>
      <c r="B594" s="231"/>
      <c r="C594" s="231"/>
      <c r="D594" s="199" t="s">
        <v>135</v>
      </c>
      <c r="E594" s="197">
        <v>1</v>
      </c>
      <c r="F594" s="197">
        <v>6540</v>
      </c>
      <c r="G594" s="197">
        <v>6540</v>
      </c>
      <c r="H594" s="197">
        <v>0</v>
      </c>
      <c r="I594" s="197">
        <v>0</v>
      </c>
      <c r="J594" s="197">
        <v>6540</v>
      </c>
    </row>
    <row r="595" spans="1:10" ht="14.1" customHeight="1" x14ac:dyDescent="0.15">
      <c r="A595" s="231"/>
      <c r="B595" s="231"/>
      <c r="C595" s="231"/>
      <c r="D595" s="199" t="s">
        <v>77</v>
      </c>
      <c r="E595" s="197">
        <v>2</v>
      </c>
      <c r="F595" s="197">
        <v>6540</v>
      </c>
      <c r="G595" s="197">
        <v>13080</v>
      </c>
      <c r="H595" s="197">
        <v>0</v>
      </c>
      <c r="I595" s="197">
        <v>0</v>
      </c>
      <c r="J595" s="197">
        <v>13080</v>
      </c>
    </row>
    <row r="596" spans="1:10" ht="14.1" customHeight="1" x14ac:dyDescent="0.15">
      <c r="A596" s="231"/>
      <c r="B596" s="231"/>
      <c r="C596" s="231"/>
      <c r="D596" s="199" t="s">
        <v>89</v>
      </c>
      <c r="E596" s="197">
        <v>2</v>
      </c>
      <c r="F596" s="197">
        <v>1154</v>
      </c>
      <c r="G596" s="197">
        <v>2308</v>
      </c>
      <c r="H596" s="197">
        <v>0</v>
      </c>
      <c r="I596" s="197">
        <v>0</v>
      </c>
      <c r="J596" s="197">
        <v>2308</v>
      </c>
    </row>
    <row r="597" spans="1:10" ht="14.1" customHeight="1" x14ac:dyDescent="0.15">
      <c r="A597" s="231"/>
      <c r="B597" s="231"/>
      <c r="C597" s="231"/>
      <c r="D597" s="199" t="s">
        <v>136</v>
      </c>
      <c r="E597" s="197">
        <v>1</v>
      </c>
      <c r="F597" s="197">
        <v>3632</v>
      </c>
      <c r="G597" s="197">
        <v>3632</v>
      </c>
      <c r="H597" s="197">
        <v>0</v>
      </c>
      <c r="I597" s="197">
        <v>0</v>
      </c>
      <c r="J597" s="197">
        <v>3632</v>
      </c>
    </row>
    <row r="598" spans="1:10" ht="14.1" customHeight="1" x14ac:dyDescent="0.15">
      <c r="A598" s="231"/>
      <c r="B598" s="231"/>
      <c r="C598" s="231"/>
      <c r="D598" s="199" t="s">
        <v>142</v>
      </c>
      <c r="E598" s="197">
        <v>19</v>
      </c>
      <c r="F598" s="197">
        <v>4887</v>
      </c>
      <c r="G598" s="197">
        <v>92853</v>
      </c>
      <c r="H598" s="197">
        <v>0</v>
      </c>
      <c r="I598" s="197">
        <v>0</v>
      </c>
      <c r="J598" s="197">
        <v>92853</v>
      </c>
    </row>
    <row r="599" spans="1:10" ht="14.1" customHeight="1" x14ac:dyDescent="0.15">
      <c r="A599" s="231"/>
      <c r="B599" s="231"/>
      <c r="C599" s="231"/>
      <c r="D599" s="199" t="s">
        <v>137</v>
      </c>
      <c r="E599" s="197">
        <v>33</v>
      </c>
      <c r="F599" s="197">
        <v>4887</v>
      </c>
      <c r="G599" s="197">
        <v>161271</v>
      </c>
      <c r="H599" s="197">
        <v>0</v>
      </c>
      <c r="I599" s="197">
        <v>0</v>
      </c>
      <c r="J599" s="197">
        <v>161271</v>
      </c>
    </row>
    <row r="600" spans="1:10" ht="29.1" customHeight="1" x14ac:dyDescent="0.15">
      <c r="A600" s="231"/>
      <c r="B600" s="231"/>
      <c r="C600" s="230" t="s">
        <v>156</v>
      </c>
      <c r="D600" s="199" t="s">
        <v>70</v>
      </c>
      <c r="E600" s="197">
        <v>1</v>
      </c>
      <c r="F600" s="197">
        <v>3817</v>
      </c>
      <c r="G600" s="197">
        <v>3817</v>
      </c>
      <c r="H600" s="197">
        <v>1361</v>
      </c>
      <c r="I600" s="197">
        <v>1361</v>
      </c>
      <c r="J600" s="197">
        <v>2456</v>
      </c>
    </row>
    <row r="601" spans="1:10" ht="14.1" customHeight="1" x14ac:dyDescent="0.15">
      <c r="A601" s="231"/>
      <c r="B601" s="231"/>
      <c r="C601" s="231"/>
      <c r="D601" s="199" t="s">
        <v>79</v>
      </c>
      <c r="E601" s="197">
        <v>2</v>
      </c>
      <c r="F601" s="197">
        <v>27135</v>
      </c>
      <c r="G601" s="197">
        <v>54270</v>
      </c>
      <c r="H601" s="197">
        <v>1361</v>
      </c>
      <c r="I601" s="197">
        <v>2722</v>
      </c>
      <c r="J601" s="197">
        <v>51548</v>
      </c>
    </row>
    <row r="602" spans="1:10" ht="14.1" customHeight="1" x14ac:dyDescent="0.15">
      <c r="A602" s="231"/>
      <c r="B602" s="231"/>
      <c r="C602" s="231"/>
      <c r="D602" s="199" t="s">
        <v>73</v>
      </c>
      <c r="E602" s="197">
        <v>5</v>
      </c>
      <c r="F602" s="197">
        <v>13933</v>
      </c>
      <c r="G602" s="197">
        <v>69665</v>
      </c>
      <c r="H602" s="197">
        <v>1361</v>
      </c>
      <c r="I602" s="197">
        <v>6805</v>
      </c>
      <c r="J602" s="197">
        <v>62860</v>
      </c>
    </row>
    <row r="603" spans="1:10" ht="14.1" customHeight="1" x14ac:dyDescent="0.15">
      <c r="A603" s="231"/>
      <c r="B603" s="231"/>
      <c r="C603" s="231"/>
      <c r="D603" s="199" t="s">
        <v>74</v>
      </c>
      <c r="E603" s="197">
        <v>1</v>
      </c>
      <c r="F603" s="197">
        <v>10977</v>
      </c>
      <c r="G603" s="197">
        <v>10977</v>
      </c>
      <c r="H603" s="197">
        <v>1361</v>
      </c>
      <c r="I603" s="197">
        <v>1361</v>
      </c>
      <c r="J603" s="197">
        <v>9616</v>
      </c>
    </row>
    <row r="604" spans="1:10" ht="14.1" customHeight="1" x14ac:dyDescent="0.15">
      <c r="A604" s="231"/>
      <c r="B604" s="231"/>
      <c r="C604" s="231"/>
      <c r="D604" s="199" t="s">
        <v>71</v>
      </c>
      <c r="E604" s="197">
        <v>4</v>
      </c>
      <c r="F604" s="197">
        <v>7901</v>
      </c>
      <c r="G604" s="197">
        <v>31604</v>
      </c>
      <c r="H604" s="197">
        <v>1361</v>
      </c>
      <c r="I604" s="197">
        <v>5444</v>
      </c>
      <c r="J604" s="197">
        <v>26160</v>
      </c>
    </row>
    <row r="605" spans="1:10" ht="14.1" customHeight="1" x14ac:dyDescent="0.15">
      <c r="A605" s="231"/>
      <c r="B605" s="231"/>
      <c r="C605" s="231"/>
      <c r="D605" s="199" t="s">
        <v>75</v>
      </c>
      <c r="E605" s="197">
        <v>5</v>
      </c>
      <c r="F605" s="197">
        <v>2515</v>
      </c>
      <c r="G605" s="197">
        <v>12575</v>
      </c>
      <c r="H605" s="197">
        <v>1361</v>
      </c>
      <c r="I605" s="197">
        <v>6805</v>
      </c>
      <c r="J605" s="197">
        <v>5770</v>
      </c>
    </row>
    <row r="606" spans="1:10" ht="14.1" customHeight="1" x14ac:dyDescent="0.15">
      <c r="A606" s="231"/>
      <c r="B606" s="231"/>
      <c r="C606" s="231"/>
      <c r="D606" s="199" t="s">
        <v>138</v>
      </c>
      <c r="E606" s="197">
        <v>5</v>
      </c>
      <c r="F606" s="197">
        <v>4993</v>
      </c>
      <c r="G606" s="197">
        <v>24965</v>
      </c>
      <c r="H606" s="197">
        <v>1361</v>
      </c>
      <c r="I606" s="197">
        <v>6805</v>
      </c>
      <c r="J606" s="197">
        <v>18160</v>
      </c>
    </row>
    <row r="607" spans="1:10" ht="14.1" customHeight="1" x14ac:dyDescent="0.15">
      <c r="A607" s="231"/>
      <c r="B607" s="231"/>
      <c r="C607" s="231"/>
      <c r="D607" s="199" t="s">
        <v>139</v>
      </c>
      <c r="E607" s="197">
        <v>2</v>
      </c>
      <c r="F607" s="197">
        <v>6248</v>
      </c>
      <c r="G607" s="197">
        <v>12496</v>
      </c>
      <c r="H607" s="197">
        <v>1361</v>
      </c>
      <c r="I607" s="197">
        <v>2722</v>
      </c>
      <c r="J607" s="197">
        <v>9774</v>
      </c>
    </row>
    <row r="608" spans="1:10" ht="29.1" customHeight="1" x14ac:dyDescent="0.15">
      <c r="A608" s="231"/>
      <c r="B608" s="231"/>
      <c r="C608" s="200" t="s">
        <v>157</v>
      </c>
      <c r="D608" s="199" t="s">
        <v>138</v>
      </c>
      <c r="E608" s="197">
        <v>18</v>
      </c>
      <c r="F608" s="197">
        <v>4729</v>
      </c>
      <c r="G608" s="197">
        <v>85116</v>
      </c>
      <c r="H608" s="197">
        <v>1309</v>
      </c>
      <c r="I608" s="197">
        <v>23562</v>
      </c>
      <c r="J608" s="197">
        <v>61554</v>
      </c>
    </row>
    <row r="609" spans="1:10" ht="29.1" customHeight="1" x14ac:dyDescent="0.15">
      <c r="A609" s="231"/>
      <c r="B609" s="231"/>
      <c r="C609" s="230" t="s">
        <v>158</v>
      </c>
      <c r="D609" s="199" t="s">
        <v>70</v>
      </c>
      <c r="E609" s="197">
        <v>1</v>
      </c>
      <c r="F609" s="197">
        <v>3128</v>
      </c>
      <c r="G609" s="197">
        <v>3128</v>
      </c>
      <c r="H609" s="197">
        <v>672</v>
      </c>
      <c r="I609" s="197">
        <v>672</v>
      </c>
      <c r="J609" s="197">
        <v>2456</v>
      </c>
    </row>
    <row r="610" spans="1:10" ht="14.1" customHeight="1" x14ac:dyDescent="0.15">
      <c r="A610" s="231"/>
      <c r="B610" s="231"/>
      <c r="C610" s="231"/>
      <c r="D610" s="199" t="s">
        <v>101</v>
      </c>
      <c r="E610" s="197">
        <v>3</v>
      </c>
      <c r="F610" s="197">
        <v>43757</v>
      </c>
      <c r="G610" s="197">
        <v>131271</v>
      </c>
      <c r="H610" s="197">
        <v>672</v>
      </c>
      <c r="I610" s="197">
        <v>2016</v>
      </c>
      <c r="J610" s="197">
        <v>129255</v>
      </c>
    </row>
    <row r="611" spans="1:10" ht="14.1" customHeight="1" x14ac:dyDescent="0.15">
      <c r="A611" s="231"/>
      <c r="B611" s="231"/>
      <c r="C611" s="231"/>
      <c r="D611" s="199" t="s">
        <v>79</v>
      </c>
      <c r="E611" s="197">
        <v>523</v>
      </c>
      <c r="F611" s="197">
        <v>26446</v>
      </c>
      <c r="G611" s="197">
        <v>13831258</v>
      </c>
      <c r="H611" s="197">
        <v>672</v>
      </c>
      <c r="I611" s="197">
        <v>351456</v>
      </c>
      <c r="J611" s="197">
        <v>13479802</v>
      </c>
    </row>
    <row r="612" spans="1:10" ht="14.1" customHeight="1" x14ac:dyDescent="0.15">
      <c r="A612" s="231"/>
      <c r="B612" s="231"/>
      <c r="C612" s="231"/>
      <c r="D612" s="199" t="s">
        <v>73</v>
      </c>
      <c r="E612" s="197">
        <v>2030</v>
      </c>
      <c r="F612" s="197">
        <v>13244</v>
      </c>
      <c r="G612" s="197">
        <v>26886009</v>
      </c>
      <c r="H612" s="197">
        <v>672</v>
      </c>
      <c r="I612" s="197">
        <v>1364160</v>
      </c>
      <c r="J612" s="197">
        <v>25521849</v>
      </c>
    </row>
    <row r="613" spans="1:10" ht="14.1" customHeight="1" x14ac:dyDescent="0.15">
      <c r="A613" s="231"/>
      <c r="B613" s="231"/>
      <c r="C613" s="231"/>
      <c r="D613" s="199" t="s">
        <v>74</v>
      </c>
      <c r="E613" s="197">
        <v>604</v>
      </c>
      <c r="F613" s="197">
        <v>10288</v>
      </c>
      <c r="G613" s="197">
        <v>6213952</v>
      </c>
      <c r="H613" s="197">
        <v>672</v>
      </c>
      <c r="I613" s="197">
        <v>405888</v>
      </c>
      <c r="J613" s="197">
        <v>5808064</v>
      </c>
    </row>
    <row r="614" spans="1:10" ht="14.1" customHeight="1" x14ac:dyDescent="0.15">
      <c r="A614" s="231"/>
      <c r="B614" s="231"/>
      <c r="C614" s="231"/>
      <c r="D614" s="199" t="s">
        <v>71</v>
      </c>
      <c r="E614" s="197">
        <v>403</v>
      </c>
      <c r="F614" s="197">
        <v>7212</v>
      </c>
      <c r="G614" s="197">
        <v>2906436</v>
      </c>
      <c r="H614" s="197">
        <v>672</v>
      </c>
      <c r="I614" s="197">
        <v>270816</v>
      </c>
      <c r="J614" s="197">
        <v>2635620</v>
      </c>
    </row>
    <row r="615" spans="1:10" ht="14.1" customHeight="1" x14ac:dyDescent="0.15">
      <c r="A615" s="231"/>
      <c r="B615" s="231"/>
      <c r="C615" s="231"/>
      <c r="D615" s="199" t="s">
        <v>82</v>
      </c>
      <c r="E615" s="197">
        <v>12</v>
      </c>
      <c r="F615" s="197">
        <v>2980</v>
      </c>
      <c r="G615" s="197">
        <v>35760</v>
      </c>
      <c r="H615" s="197">
        <v>672</v>
      </c>
      <c r="I615" s="197">
        <v>8064</v>
      </c>
      <c r="J615" s="197">
        <v>27696</v>
      </c>
    </row>
    <row r="616" spans="1:10" ht="14.1" customHeight="1" x14ac:dyDescent="0.15">
      <c r="A616" s="231"/>
      <c r="B616" s="231"/>
      <c r="C616" s="231"/>
      <c r="D616" s="199" t="s">
        <v>75</v>
      </c>
      <c r="E616" s="197">
        <v>210</v>
      </c>
      <c r="F616" s="197">
        <v>1829</v>
      </c>
      <c r="G616" s="197">
        <v>384149</v>
      </c>
      <c r="H616" s="197">
        <v>672</v>
      </c>
      <c r="I616" s="197">
        <v>141120</v>
      </c>
      <c r="J616" s="197">
        <v>243029</v>
      </c>
    </row>
    <row r="617" spans="1:10" ht="14.1" customHeight="1" x14ac:dyDescent="0.15">
      <c r="A617" s="231"/>
      <c r="B617" s="231"/>
      <c r="C617" s="231"/>
      <c r="D617" s="199" t="s">
        <v>69</v>
      </c>
      <c r="E617" s="197">
        <v>20</v>
      </c>
      <c r="F617" s="197">
        <v>29473</v>
      </c>
      <c r="G617" s="197">
        <v>589460</v>
      </c>
      <c r="H617" s="197">
        <v>672</v>
      </c>
      <c r="I617" s="197">
        <v>13440</v>
      </c>
      <c r="J617" s="197">
        <v>576020</v>
      </c>
    </row>
    <row r="618" spans="1:10" ht="14.1" customHeight="1" x14ac:dyDescent="0.15">
      <c r="A618" s="231"/>
      <c r="B618" s="231"/>
      <c r="C618" s="231"/>
      <c r="D618" s="199" t="s">
        <v>138</v>
      </c>
      <c r="E618" s="197">
        <v>507</v>
      </c>
      <c r="F618" s="197">
        <v>4304</v>
      </c>
      <c r="G618" s="197">
        <v>2182128</v>
      </c>
      <c r="H618" s="197">
        <v>672</v>
      </c>
      <c r="I618" s="197">
        <v>340704</v>
      </c>
      <c r="J618" s="197">
        <v>1841424</v>
      </c>
    </row>
    <row r="619" spans="1:10" ht="14.1" customHeight="1" x14ac:dyDescent="0.15">
      <c r="A619" s="231"/>
      <c r="B619" s="231"/>
      <c r="C619" s="231"/>
      <c r="D619" s="199" t="s">
        <v>139</v>
      </c>
      <c r="E619" s="197">
        <v>1255</v>
      </c>
      <c r="F619" s="197">
        <v>5559</v>
      </c>
      <c r="G619" s="197">
        <v>6976545</v>
      </c>
      <c r="H619" s="197">
        <v>672</v>
      </c>
      <c r="I619" s="197">
        <v>843360</v>
      </c>
      <c r="J619" s="197">
        <v>6133185</v>
      </c>
    </row>
    <row r="620" spans="1:10" ht="14.1" customHeight="1" x14ac:dyDescent="0.15">
      <c r="A620" s="231"/>
      <c r="B620" s="235" t="s">
        <v>164</v>
      </c>
      <c r="C620" s="232" t="s">
        <v>67</v>
      </c>
      <c r="D620" s="199" t="s">
        <v>144</v>
      </c>
      <c r="E620" s="197">
        <v>3</v>
      </c>
      <c r="F620" s="197">
        <v>25774</v>
      </c>
      <c r="G620" s="197">
        <v>77322</v>
      </c>
      <c r="H620" s="197">
        <v>1219</v>
      </c>
      <c r="I620" s="197">
        <v>3657</v>
      </c>
      <c r="J620" s="197">
        <v>73665</v>
      </c>
    </row>
    <row r="621" spans="1:10" ht="14.1" customHeight="1" x14ac:dyDescent="0.15">
      <c r="A621" s="231"/>
      <c r="B621" s="231"/>
      <c r="C621" s="231"/>
      <c r="D621" s="199" t="s">
        <v>85</v>
      </c>
      <c r="E621" s="197">
        <v>10</v>
      </c>
      <c r="F621" s="197">
        <v>25774</v>
      </c>
      <c r="G621" s="197">
        <v>257740</v>
      </c>
      <c r="H621" s="197">
        <v>1219</v>
      </c>
      <c r="I621" s="197">
        <v>12190</v>
      </c>
      <c r="J621" s="197">
        <v>245550</v>
      </c>
    </row>
    <row r="622" spans="1:10" ht="14.1" customHeight="1" x14ac:dyDescent="0.15">
      <c r="A622" s="231"/>
      <c r="B622" s="231"/>
      <c r="C622" s="231"/>
      <c r="D622" s="199" t="s">
        <v>140</v>
      </c>
      <c r="E622" s="197">
        <v>4</v>
      </c>
      <c r="F622" s="197">
        <v>12572</v>
      </c>
      <c r="G622" s="197">
        <v>50288</v>
      </c>
      <c r="H622" s="197">
        <v>1219</v>
      </c>
      <c r="I622" s="197">
        <v>4876</v>
      </c>
      <c r="J622" s="197">
        <v>45412</v>
      </c>
    </row>
    <row r="623" spans="1:10" ht="14.1" customHeight="1" x14ac:dyDescent="0.15">
      <c r="A623" s="231"/>
      <c r="B623" s="231"/>
      <c r="C623" s="231"/>
      <c r="D623" s="199" t="s">
        <v>78</v>
      </c>
      <c r="E623" s="197">
        <v>3</v>
      </c>
      <c r="F623" s="197">
        <v>12572</v>
      </c>
      <c r="G623" s="197">
        <v>37716</v>
      </c>
      <c r="H623" s="197">
        <v>1219</v>
      </c>
      <c r="I623" s="197">
        <v>3657</v>
      </c>
      <c r="J623" s="197">
        <v>34059</v>
      </c>
    </row>
    <row r="624" spans="1:10" ht="14.1" customHeight="1" x14ac:dyDescent="0.15">
      <c r="A624" s="231"/>
      <c r="B624" s="231"/>
      <c r="C624" s="231"/>
      <c r="D624" s="199" t="s">
        <v>145</v>
      </c>
      <c r="E624" s="197">
        <v>4</v>
      </c>
      <c r="F624" s="197">
        <v>9616</v>
      </c>
      <c r="G624" s="197">
        <v>38464</v>
      </c>
      <c r="H624" s="197">
        <v>1219</v>
      </c>
      <c r="I624" s="197">
        <v>4876</v>
      </c>
      <c r="J624" s="197">
        <v>33588</v>
      </c>
    </row>
    <row r="625" spans="1:10" ht="14.1" customHeight="1" x14ac:dyDescent="0.15">
      <c r="A625" s="231"/>
      <c r="B625" s="231"/>
      <c r="C625" s="231"/>
      <c r="D625" s="199" t="s">
        <v>83</v>
      </c>
      <c r="E625" s="197">
        <v>4</v>
      </c>
      <c r="F625" s="197">
        <v>9616</v>
      </c>
      <c r="G625" s="197">
        <v>38464</v>
      </c>
      <c r="H625" s="197">
        <v>1219</v>
      </c>
      <c r="I625" s="197">
        <v>4876</v>
      </c>
      <c r="J625" s="197">
        <v>33588</v>
      </c>
    </row>
    <row r="626" spans="1:10" ht="14.1" customHeight="1" x14ac:dyDescent="0.15">
      <c r="A626" s="231"/>
      <c r="B626" s="231"/>
      <c r="C626" s="231"/>
      <c r="D626" s="199" t="s">
        <v>135</v>
      </c>
      <c r="E626" s="197">
        <v>9</v>
      </c>
      <c r="F626" s="197">
        <v>6540</v>
      </c>
      <c r="G626" s="197">
        <v>58860</v>
      </c>
      <c r="H626" s="197">
        <v>1219</v>
      </c>
      <c r="I626" s="197">
        <v>10971</v>
      </c>
      <c r="J626" s="197">
        <v>47889</v>
      </c>
    </row>
    <row r="627" spans="1:10" ht="14.1" customHeight="1" x14ac:dyDescent="0.15">
      <c r="A627" s="231"/>
      <c r="B627" s="231"/>
      <c r="C627" s="231"/>
      <c r="D627" s="199" t="s">
        <v>77</v>
      </c>
      <c r="E627" s="197">
        <v>9</v>
      </c>
      <c r="F627" s="197">
        <v>6540</v>
      </c>
      <c r="G627" s="197">
        <v>58860</v>
      </c>
      <c r="H627" s="197">
        <v>1219</v>
      </c>
      <c r="I627" s="197">
        <v>10971</v>
      </c>
      <c r="J627" s="197">
        <v>47889</v>
      </c>
    </row>
    <row r="628" spans="1:10" ht="14.1" customHeight="1" x14ac:dyDescent="0.15">
      <c r="A628" s="231"/>
      <c r="B628" s="231"/>
      <c r="C628" s="231"/>
      <c r="D628" s="199" t="s">
        <v>148</v>
      </c>
      <c r="E628" s="197">
        <v>1</v>
      </c>
      <c r="F628" s="197">
        <v>4071</v>
      </c>
      <c r="G628" s="197">
        <v>4071</v>
      </c>
      <c r="H628" s="197">
        <v>1219</v>
      </c>
      <c r="I628" s="197">
        <v>1219</v>
      </c>
      <c r="J628" s="197">
        <v>2852</v>
      </c>
    </row>
    <row r="629" spans="1:10" ht="14.1" customHeight="1" x14ac:dyDescent="0.15">
      <c r="A629" s="231"/>
      <c r="B629" s="231"/>
      <c r="C629" s="231"/>
      <c r="D629" s="199" t="s">
        <v>86</v>
      </c>
      <c r="E629" s="197">
        <v>2</v>
      </c>
      <c r="F629" s="197">
        <v>4071</v>
      </c>
      <c r="G629" s="197">
        <v>8142</v>
      </c>
      <c r="H629" s="197">
        <v>1219</v>
      </c>
      <c r="I629" s="197">
        <v>2438</v>
      </c>
      <c r="J629" s="197">
        <v>5704</v>
      </c>
    </row>
    <row r="630" spans="1:10" ht="14.1" customHeight="1" x14ac:dyDescent="0.15">
      <c r="A630" s="231"/>
      <c r="B630" s="231"/>
      <c r="C630" s="231"/>
      <c r="D630" s="199" t="s">
        <v>146</v>
      </c>
      <c r="E630" s="197">
        <v>1</v>
      </c>
      <c r="F630" s="197">
        <v>2308</v>
      </c>
      <c r="G630" s="197">
        <v>2308</v>
      </c>
      <c r="H630" s="197">
        <v>1219</v>
      </c>
      <c r="I630" s="197">
        <v>1219</v>
      </c>
      <c r="J630" s="197">
        <v>1089</v>
      </c>
    </row>
    <row r="631" spans="1:10" ht="14.1" customHeight="1" x14ac:dyDescent="0.15">
      <c r="A631" s="231"/>
      <c r="B631" s="231"/>
      <c r="C631" s="231"/>
      <c r="D631" s="199" t="s">
        <v>84</v>
      </c>
      <c r="E631" s="197">
        <v>3</v>
      </c>
      <c r="F631" s="197">
        <v>2308</v>
      </c>
      <c r="G631" s="197">
        <v>6924</v>
      </c>
      <c r="H631" s="197">
        <v>1219</v>
      </c>
      <c r="I631" s="197">
        <v>3657</v>
      </c>
      <c r="J631" s="197">
        <v>3267</v>
      </c>
    </row>
    <row r="632" spans="1:10" ht="14.1" customHeight="1" x14ac:dyDescent="0.15">
      <c r="A632" s="231"/>
      <c r="B632" s="231"/>
      <c r="C632" s="231"/>
      <c r="D632" s="199" t="s">
        <v>89</v>
      </c>
      <c r="E632" s="197">
        <v>1</v>
      </c>
      <c r="F632" s="197">
        <v>1154</v>
      </c>
      <c r="G632" s="197">
        <v>1154</v>
      </c>
      <c r="H632" s="197">
        <v>1219</v>
      </c>
      <c r="I632" s="197">
        <v>1219</v>
      </c>
      <c r="J632" s="197">
        <v>-65</v>
      </c>
    </row>
    <row r="633" spans="1:10" ht="29.1" customHeight="1" x14ac:dyDescent="0.15">
      <c r="A633" s="231"/>
      <c r="B633" s="231"/>
      <c r="C633" s="230" t="s">
        <v>156</v>
      </c>
      <c r="D633" s="199" t="s">
        <v>73</v>
      </c>
      <c r="E633" s="197">
        <v>1</v>
      </c>
      <c r="F633" s="197">
        <v>13933</v>
      </c>
      <c r="G633" s="197">
        <v>13933</v>
      </c>
      <c r="H633" s="197">
        <v>2580</v>
      </c>
      <c r="I633" s="197">
        <v>2580</v>
      </c>
      <c r="J633" s="197">
        <v>11353</v>
      </c>
    </row>
    <row r="634" spans="1:10" ht="14.1" customHeight="1" x14ac:dyDescent="0.15">
      <c r="A634" s="231"/>
      <c r="B634" s="231"/>
      <c r="C634" s="231"/>
      <c r="D634" s="199" t="s">
        <v>74</v>
      </c>
      <c r="E634" s="197">
        <v>4</v>
      </c>
      <c r="F634" s="197">
        <v>10977</v>
      </c>
      <c r="G634" s="197">
        <v>43908</v>
      </c>
      <c r="H634" s="197">
        <v>2580</v>
      </c>
      <c r="I634" s="197">
        <v>10320</v>
      </c>
      <c r="J634" s="197">
        <v>33588</v>
      </c>
    </row>
    <row r="635" spans="1:10" ht="14.1" customHeight="1" x14ac:dyDescent="0.15">
      <c r="A635" s="231"/>
      <c r="B635" s="231"/>
      <c r="C635" s="231"/>
      <c r="D635" s="199" t="s">
        <v>71</v>
      </c>
      <c r="E635" s="197">
        <v>12</v>
      </c>
      <c r="F635" s="197">
        <v>7901</v>
      </c>
      <c r="G635" s="197">
        <v>94812</v>
      </c>
      <c r="H635" s="197">
        <v>2580</v>
      </c>
      <c r="I635" s="197">
        <v>30960</v>
      </c>
      <c r="J635" s="197">
        <v>63852</v>
      </c>
    </row>
    <row r="636" spans="1:10" ht="29.1" customHeight="1" x14ac:dyDescent="0.15">
      <c r="A636" s="231"/>
      <c r="B636" s="231"/>
      <c r="C636" s="230" t="s">
        <v>158</v>
      </c>
      <c r="D636" s="199" t="s">
        <v>101</v>
      </c>
      <c r="E636" s="197">
        <v>5</v>
      </c>
      <c r="F636" s="197">
        <v>43757</v>
      </c>
      <c r="G636" s="197">
        <v>218785</v>
      </c>
      <c r="H636" s="197">
        <v>1891</v>
      </c>
      <c r="I636" s="197">
        <v>9455</v>
      </c>
      <c r="J636" s="197">
        <v>209330</v>
      </c>
    </row>
    <row r="637" spans="1:10" ht="14.1" customHeight="1" x14ac:dyDescent="0.15">
      <c r="A637" s="231"/>
      <c r="B637" s="231"/>
      <c r="C637" s="231"/>
      <c r="D637" s="199" t="s">
        <v>79</v>
      </c>
      <c r="E637" s="197">
        <v>356</v>
      </c>
      <c r="F637" s="197">
        <v>26446</v>
      </c>
      <c r="G637" s="197">
        <v>9414776</v>
      </c>
      <c r="H637" s="197">
        <v>1891</v>
      </c>
      <c r="I637" s="197">
        <v>673196</v>
      </c>
      <c r="J637" s="197">
        <v>8741580</v>
      </c>
    </row>
    <row r="638" spans="1:10" ht="14.1" customHeight="1" x14ac:dyDescent="0.15">
      <c r="A638" s="231"/>
      <c r="B638" s="231"/>
      <c r="C638" s="231"/>
      <c r="D638" s="199" t="s">
        <v>73</v>
      </c>
      <c r="E638" s="197">
        <v>261</v>
      </c>
      <c r="F638" s="197">
        <v>13244</v>
      </c>
      <c r="G638" s="197">
        <v>3456684</v>
      </c>
      <c r="H638" s="197">
        <v>1891</v>
      </c>
      <c r="I638" s="197">
        <v>493551</v>
      </c>
      <c r="J638" s="197">
        <v>2963133</v>
      </c>
    </row>
    <row r="639" spans="1:10" ht="14.1" customHeight="1" x14ac:dyDescent="0.15">
      <c r="A639" s="231"/>
      <c r="B639" s="231"/>
      <c r="C639" s="231"/>
      <c r="D639" s="199" t="s">
        <v>74</v>
      </c>
      <c r="E639" s="197">
        <v>851</v>
      </c>
      <c r="F639" s="197">
        <v>10288</v>
      </c>
      <c r="G639" s="197">
        <v>8755088</v>
      </c>
      <c r="H639" s="197">
        <v>1891</v>
      </c>
      <c r="I639" s="197">
        <v>1609241</v>
      </c>
      <c r="J639" s="197">
        <v>7145847</v>
      </c>
    </row>
    <row r="640" spans="1:10" ht="14.1" customHeight="1" x14ac:dyDescent="0.15">
      <c r="A640" s="231"/>
      <c r="B640" s="231"/>
      <c r="C640" s="231"/>
      <c r="D640" s="199" t="s">
        <v>71</v>
      </c>
      <c r="E640" s="197">
        <v>2057</v>
      </c>
      <c r="F640" s="197">
        <v>7212</v>
      </c>
      <c r="G640" s="197">
        <v>14835084</v>
      </c>
      <c r="H640" s="197">
        <v>1891</v>
      </c>
      <c r="I640" s="197">
        <v>3889787</v>
      </c>
      <c r="J640" s="197">
        <v>10945297</v>
      </c>
    </row>
    <row r="641" spans="1:10" ht="14.1" customHeight="1" x14ac:dyDescent="0.15">
      <c r="A641" s="231"/>
      <c r="B641" s="231"/>
      <c r="C641" s="231"/>
      <c r="D641" s="199" t="s">
        <v>72</v>
      </c>
      <c r="E641" s="197">
        <v>15</v>
      </c>
      <c r="F641" s="197">
        <v>4743</v>
      </c>
      <c r="G641" s="197">
        <v>71145</v>
      </c>
      <c r="H641" s="197">
        <v>1891</v>
      </c>
      <c r="I641" s="197">
        <v>28365</v>
      </c>
      <c r="J641" s="197">
        <v>42780</v>
      </c>
    </row>
    <row r="642" spans="1:10" ht="14.1" customHeight="1" x14ac:dyDescent="0.15">
      <c r="A642" s="231"/>
      <c r="B642" s="231"/>
      <c r="C642" s="231"/>
      <c r="D642" s="199" t="s">
        <v>82</v>
      </c>
      <c r="E642" s="197">
        <v>115</v>
      </c>
      <c r="F642" s="197">
        <v>2980</v>
      </c>
      <c r="G642" s="197">
        <v>342700</v>
      </c>
      <c r="H642" s="197">
        <v>1891</v>
      </c>
      <c r="I642" s="197">
        <v>217465</v>
      </c>
      <c r="J642" s="197">
        <v>125235</v>
      </c>
    </row>
    <row r="643" spans="1:10" ht="29.1" customHeight="1" x14ac:dyDescent="0.15">
      <c r="A643" s="230" t="s">
        <v>170</v>
      </c>
      <c r="B643" s="231" t="s">
        <v>53</v>
      </c>
      <c r="C643" s="231"/>
      <c r="D643" s="231"/>
      <c r="E643" s="197"/>
      <c r="F643" s="197">
        <v>262026</v>
      </c>
      <c r="G643" s="197">
        <v>23970752</v>
      </c>
      <c r="H643" s="197"/>
      <c r="I643" s="197">
        <v>1534362</v>
      </c>
      <c r="J643" s="197">
        <v>22436390</v>
      </c>
    </row>
    <row r="644" spans="1:10" ht="14.1" customHeight="1" x14ac:dyDescent="0.15">
      <c r="A644" s="231"/>
      <c r="B644" s="199" t="s">
        <v>63</v>
      </c>
      <c r="C644" s="199" t="s">
        <v>64</v>
      </c>
      <c r="D644" s="199" t="s">
        <v>65</v>
      </c>
      <c r="E644" s="233">
        <v>83</v>
      </c>
      <c r="F644" s="233">
        <v>14620</v>
      </c>
      <c r="G644" s="233">
        <v>1213460</v>
      </c>
      <c r="H644" s="233">
        <v>1891</v>
      </c>
      <c r="I644" s="233">
        <v>156953</v>
      </c>
      <c r="J644" s="233">
        <v>1056507</v>
      </c>
    </row>
    <row r="645" spans="1:10" ht="29.1" customHeight="1" x14ac:dyDescent="0.15">
      <c r="A645" s="231"/>
      <c r="B645" s="198" t="s">
        <v>66</v>
      </c>
      <c r="C645" s="200" t="s">
        <v>158</v>
      </c>
      <c r="D645" s="199" t="s">
        <v>132</v>
      </c>
      <c r="E645" s="234"/>
      <c r="F645" s="234"/>
      <c r="G645" s="234"/>
      <c r="H645" s="234"/>
      <c r="I645" s="234"/>
      <c r="J645" s="234"/>
    </row>
    <row r="646" spans="1:10" ht="42.95" customHeight="1" x14ac:dyDescent="0.15">
      <c r="A646" s="231"/>
      <c r="B646" s="230" t="s">
        <v>168</v>
      </c>
      <c r="C646" s="232" t="s">
        <v>67</v>
      </c>
      <c r="D646" s="199" t="s">
        <v>140</v>
      </c>
      <c r="E646" s="197">
        <v>1</v>
      </c>
      <c r="F646" s="197">
        <v>12572</v>
      </c>
      <c r="G646" s="197">
        <v>12572</v>
      </c>
      <c r="H646" s="197">
        <v>0</v>
      </c>
      <c r="I646" s="197">
        <v>0</v>
      </c>
      <c r="J646" s="197">
        <v>12572</v>
      </c>
    </row>
    <row r="647" spans="1:10" ht="14.1" customHeight="1" x14ac:dyDescent="0.15">
      <c r="A647" s="231"/>
      <c r="B647" s="231"/>
      <c r="C647" s="231"/>
      <c r="D647" s="199" t="s">
        <v>145</v>
      </c>
      <c r="E647" s="197">
        <v>1</v>
      </c>
      <c r="F647" s="197">
        <v>9616</v>
      </c>
      <c r="G647" s="197">
        <v>9616</v>
      </c>
      <c r="H647" s="197">
        <v>0</v>
      </c>
      <c r="I647" s="197">
        <v>0</v>
      </c>
      <c r="J647" s="197">
        <v>9616</v>
      </c>
    </row>
    <row r="648" spans="1:10" ht="29.1" customHeight="1" x14ac:dyDescent="0.15">
      <c r="A648" s="231"/>
      <c r="B648" s="231"/>
      <c r="C648" s="230" t="s">
        <v>156</v>
      </c>
      <c r="D648" s="199" t="s">
        <v>71</v>
      </c>
      <c r="E648" s="197">
        <v>1</v>
      </c>
      <c r="F648" s="197">
        <v>7901</v>
      </c>
      <c r="G648" s="197">
        <v>7901</v>
      </c>
      <c r="H648" s="197">
        <v>1361</v>
      </c>
      <c r="I648" s="197">
        <v>1361</v>
      </c>
      <c r="J648" s="197">
        <v>6540</v>
      </c>
    </row>
    <row r="649" spans="1:10" ht="14.1" customHeight="1" x14ac:dyDescent="0.15">
      <c r="A649" s="231"/>
      <c r="B649" s="231"/>
      <c r="C649" s="231"/>
      <c r="D649" s="199" t="s">
        <v>69</v>
      </c>
      <c r="E649" s="197">
        <v>2</v>
      </c>
      <c r="F649" s="197">
        <v>30162</v>
      </c>
      <c r="G649" s="197">
        <v>60324</v>
      </c>
      <c r="H649" s="197">
        <v>1361</v>
      </c>
      <c r="I649" s="197">
        <v>2722</v>
      </c>
      <c r="J649" s="197">
        <v>57602</v>
      </c>
    </row>
    <row r="650" spans="1:10" ht="29.1" customHeight="1" x14ac:dyDescent="0.15">
      <c r="A650" s="231"/>
      <c r="B650" s="231"/>
      <c r="C650" s="230" t="s">
        <v>158</v>
      </c>
      <c r="D650" s="199" t="s">
        <v>79</v>
      </c>
      <c r="E650" s="197">
        <v>207</v>
      </c>
      <c r="F650" s="197">
        <v>26446</v>
      </c>
      <c r="G650" s="197">
        <v>5474322</v>
      </c>
      <c r="H650" s="197">
        <v>672</v>
      </c>
      <c r="I650" s="197">
        <v>139104</v>
      </c>
      <c r="J650" s="197">
        <v>5335218</v>
      </c>
    </row>
    <row r="651" spans="1:10" ht="14.1" customHeight="1" x14ac:dyDescent="0.15">
      <c r="A651" s="231"/>
      <c r="B651" s="231"/>
      <c r="C651" s="231"/>
      <c r="D651" s="199" t="s">
        <v>73</v>
      </c>
      <c r="E651" s="197">
        <v>821</v>
      </c>
      <c r="F651" s="197">
        <v>13244</v>
      </c>
      <c r="G651" s="197">
        <v>10873324</v>
      </c>
      <c r="H651" s="197">
        <v>672</v>
      </c>
      <c r="I651" s="197">
        <v>551712</v>
      </c>
      <c r="J651" s="197">
        <v>10321612</v>
      </c>
    </row>
    <row r="652" spans="1:10" ht="14.1" customHeight="1" x14ac:dyDescent="0.15">
      <c r="A652" s="231"/>
      <c r="B652" s="231"/>
      <c r="C652" s="231"/>
      <c r="D652" s="199" t="s">
        <v>74</v>
      </c>
      <c r="E652" s="197">
        <v>15</v>
      </c>
      <c r="F652" s="197">
        <v>10288</v>
      </c>
      <c r="G652" s="197">
        <v>154320</v>
      </c>
      <c r="H652" s="197">
        <v>672</v>
      </c>
      <c r="I652" s="197">
        <v>10080</v>
      </c>
      <c r="J652" s="197">
        <v>144240</v>
      </c>
    </row>
    <row r="653" spans="1:10" ht="14.1" customHeight="1" x14ac:dyDescent="0.15">
      <c r="A653" s="231"/>
      <c r="B653" s="231"/>
      <c r="C653" s="231"/>
      <c r="D653" s="199" t="s">
        <v>71</v>
      </c>
      <c r="E653" s="197">
        <v>269</v>
      </c>
      <c r="F653" s="197">
        <v>7212</v>
      </c>
      <c r="G653" s="197">
        <v>1940028</v>
      </c>
      <c r="H653" s="197">
        <v>672</v>
      </c>
      <c r="I653" s="197">
        <v>180768</v>
      </c>
      <c r="J653" s="197">
        <v>1759260</v>
      </c>
    </row>
    <row r="654" spans="1:10" ht="14.1" customHeight="1" x14ac:dyDescent="0.15">
      <c r="A654" s="231"/>
      <c r="B654" s="231"/>
      <c r="C654" s="231"/>
      <c r="D654" s="199" t="s">
        <v>75</v>
      </c>
      <c r="E654" s="197">
        <v>63</v>
      </c>
      <c r="F654" s="197">
        <v>1826</v>
      </c>
      <c r="G654" s="197">
        <v>115038</v>
      </c>
      <c r="H654" s="197">
        <v>672</v>
      </c>
      <c r="I654" s="197">
        <v>42336</v>
      </c>
      <c r="J654" s="197">
        <v>72702</v>
      </c>
    </row>
    <row r="655" spans="1:10" ht="14.1" customHeight="1" x14ac:dyDescent="0.15">
      <c r="A655" s="231"/>
      <c r="B655" s="231"/>
      <c r="C655" s="231"/>
      <c r="D655" s="199" t="s">
        <v>69</v>
      </c>
      <c r="E655" s="197">
        <v>18</v>
      </c>
      <c r="F655" s="197">
        <v>29473</v>
      </c>
      <c r="G655" s="197">
        <v>530514</v>
      </c>
      <c r="H655" s="197">
        <v>672</v>
      </c>
      <c r="I655" s="197">
        <v>12096</v>
      </c>
      <c r="J655" s="197">
        <v>518418</v>
      </c>
    </row>
    <row r="656" spans="1:10" ht="14.1" customHeight="1" x14ac:dyDescent="0.15">
      <c r="A656" s="231"/>
      <c r="B656" s="231"/>
      <c r="C656" s="231"/>
      <c r="D656" s="199" t="s">
        <v>139</v>
      </c>
      <c r="E656" s="197">
        <v>9</v>
      </c>
      <c r="F656" s="197">
        <v>5559</v>
      </c>
      <c r="G656" s="197">
        <v>50031</v>
      </c>
      <c r="H656" s="197">
        <v>672</v>
      </c>
      <c r="I656" s="197">
        <v>6048</v>
      </c>
      <c r="J656" s="197">
        <v>43983</v>
      </c>
    </row>
    <row r="657" spans="1:10" ht="14.1" customHeight="1" x14ac:dyDescent="0.15">
      <c r="A657" s="231"/>
      <c r="B657" s="235" t="s">
        <v>164</v>
      </c>
      <c r="C657" s="232" t="s">
        <v>67</v>
      </c>
      <c r="D657" s="199" t="s">
        <v>85</v>
      </c>
      <c r="E657" s="197">
        <v>1</v>
      </c>
      <c r="F657" s="197">
        <v>25774</v>
      </c>
      <c r="G657" s="197">
        <v>25774</v>
      </c>
      <c r="H657" s="197">
        <v>1219</v>
      </c>
      <c r="I657" s="197">
        <v>1219</v>
      </c>
      <c r="J657" s="197">
        <v>24555</v>
      </c>
    </row>
    <row r="658" spans="1:10" ht="14.1" customHeight="1" x14ac:dyDescent="0.15">
      <c r="A658" s="231"/>
      <c r="B658" s="231"/>
      <c r="C658" s="231"/>
      <c r="D658" s="199" t="s">
        <v>77</v>
      </c>
      <c r="E658" s="197">
        <v>1</v>
      </c>
      <c r="F658" s="197">
        <v>6540</v>
      </c>
      <c r="G658" s="197">
        <v>6540</v>
      </c>
      <c r="H658" s="197">
        <v>1219</v>
      </c>
      <c r="I658" s="197">
        <v>1219</v>
      </c>
      <c r="J658" s="197">
        <v>5321</v>
      </c>
    </row>
    <row r="659" spans="1:10" ht="29.1" customHeight="1" x14ac:dyDescent="0.15">
      <c r="A659" s="231"/>
      <c r="B659" s="231"/>
      <c r="C659" s="200" t="s">
        <v>156</v>
      </c>
      <c r="D659" s="199" t="s">
        <v>79</v>
      </c>
      <c r="E659" s="197">
        <v>2</v>
      </c>
      <c r="F659" s="197">
        <v>27135</v>
      </c>
      <c r="G659" s="197">
        <v>54270</v>
      </c>
      <c r="H659" s="197">
        <v>2580</v>
      </c>
      <c r="I659" s="197">
        <v>5160</v>
      </c>
      <c r="J659" s="197">
        <v>49110</v>
      </c>
    </row>
    <row r="660" spans="1:10" ht="29.1" customHeight="1" x14ac:dyDescent="0.15">
      <c r="A660" s="231"/>
      <c r="B660" s="231"/>
      <c r="C660" s="230" t="s">
        <v>158</v>
      </c>
      <c r="D660" s="199" t="s">
        <v>79</v>
      </c>
      <c r="E660" s="197">
        <v>95</v>
      </c>
      <c r="F660" s="197">
        <v>26446</v>
      </c>
      <c r="G660" s="197">
        <v>2512370</v>
      </c>
      <c r="H660" s="197">
        <v>1891</v>
      </c>
      <c r="I660" s="197">
        <v>179645</v>
      </c>
      <c r="J660" s="197">
        <v>2332725</v>
      </c>
    </row>
    <row r="661" spans="1:10" ht="14.1" customHeight="1" x14ac:dyDescent="0.15">
      <c r="A661" s="231"/>
      <c r="B661" s="231"/>
      <c r="C661" s="231"/>
      <c r="D661" s="199" t="s">
        <v>71</v>
      </c>
      <c r="E661" s="197">
        <v>129</v>
      </c>
      <c r="F661" s="197">
        <v>7212</v>
      </c>
      <c r="G661" s="197">
        <v>930348</v>
      </c>
      <c r="H661" s="197">
        <v>1891</v>
      </c>
      <c r="I661" s="197">
        <v>243939</v>
      </c>
      <c r="J661" s="197">
        <v>686409</v>
      </c>
    </row>
    <row r="662" spans="1:10" ht="29.1" customHeight="1" x14ac:dyDescent="0.15">
      <c r="A662" s="230" t="s">
        <v>115</v>
      </c>
      <c r="B662" s="231" t="s">
        <v>53</v>
      </c>
      <c r="C662" s="231"/>
      <c r="D662" s="231"/>
      <c r="E662" s="197"/>
      <c r="F662" s="197">
        <v>338113</v>
      </c>
      <c r="G662" s="197">
        <v>40840742</v>
      </c>
      <c r="H662" s="197"/>
      <c r="I662" s="197">
        <v>4032197</v>
      </c>
      <c r="J662" s="197">
        <v>36808545</v>
      </c>
    </row>
    <row r="663" spans="1:10" ht="14.1" customHeight="1" x14ac:dyDescent="0.15">
      <c r="A663" s="231"/>
      <c r="B663" s="199" t="s">
        <v>63</v>
      </c>
      <c r="C663" s="199" t="s">
        <v>64</v>
      </c>
      <c r="D663" s="199" t="s">
        <v>65</v>
      </c>
      <c r="E663" s="233">
        <v>1</v>
      </c>
      <c r="F663" s="233">
        <v>13948</v>
      </c>
      <c r="G663" s="233">
        <v>13948</v>
      </c>
      <c r="H663" s="233">
        <v>0</v>
      </c>
      <c r="I663" s="233">
        <v>0</v>
      </c>
      <c r="J663" s="233">
        <v>13948</v>
      </c>
    </row>
    <row r="664" spans="1:10" ht="14.1" customHeight="1" x14ac:dyDescent="0.15">
      <c r="A664" s="231"/>
      <c r="B664" s="235" t="s">
        <v>66</v>
      </c>
      <c r="C664" s="232" t="s">
        <v>67</v>
      </c>
      <c r="D664" s="199" t="s">
        <v>133</v>
      </c>
      <c r="E664" s="234"/>
      <c r="F664" s="234"/>
      <c r="G664" s="234"/>
      <c r="H664" s="234"/>
      <c r="I664" s="234"/>
      <c r="J664" s="234"/>
    </row>
    <row r="665" spans="1:10" ht="14.1" customHeight="1" x14ac:dyDescent="0.15">
      <c r="A665" s="231"/>
      <c r="B665" s="231"/>
      <c r="C665" s="231"/>
      <c r="D665" s="199" t="s">
        <v>131</v>
      </c>
      <c r="E665" s="197">
        <v>1</v>
      </c>
      <c r="F665" s="197">
        <v>13948</v>
      </c>
      <c r="G665" s="197">
        <v>13948</v>
      </c>
      <c r="H665" s="197">
        <v>0</v>
      </c>
      <c r="I665" s="197">
        <v>0</v>
      </c>
      <c r="J665" s="197">
        <v>13948</v>
      </c>
    </row>
    <row r="666" spans="1:10" ht="29.1" customHeight="1" x14ac:dyDescent="0.15">
      <c r="A666" s="231"/>
      <c r="B666" s="231"/>
      <c r="C666" s="200" t="s">
        <v>158</v>
      </c>
      <c r="D666" s="199" t="s">
        <v>132</v>
      </c>
      <c r="E666" s="197">
        <v>112</v>
      </c>
      <c r="F666" s="197">
        <v>14620</v>
      </c>
      <c r="G666" s="197">
        <v>1637440</v>
      </c>
      <c r="H666" s="197">
        <v>1891</v>
      </c>
      <c r="I666" s="197">
        <v>211792</v>
      </c>
      <c r="J666" s="197">
        <v>1425648</v>
      </c>
    </row>
    <row r="667" spans="1:10" ht="42.95" customHeight="1" x14ac:dyDescent="0.15">
      <c r="A667" s="231"/>
      <c r="B667" s="230" t="s">
        <v>168</v>
      </c>
      <c r="C667" s="232" t="s">
        <v>67</v>
      </c>
      <c r="D667" s="199" t="s">
        <v>85</v>
      </c>
      <c r="E667" s="197">
        <v>2</v>
      </c>
      <c r="F667" s="197">
        <v>25774</v>
      </c>
      <c r="G667" s="197">
        <v>51548</v>
      </c>
      <c r="H667" s="197">
        <v>0</v>
      </c>
      <c r="I667" s="197">
        <v>0</v>
      </c>
      <c r="J667" s="197">
        <v>51548</v>
      </c>
    </row>
    <row r="668" spans="1:10" ht="14.1" customHeight="1" x14ac:dyDescent="0.15">
      <c r="A668" s="231"/>
      <c r="B668" s="231"/>
      <c r="C668" s="231"/>
      <c r="D668" s="199" t="s">
        <v>140</v>
      </c>
      <c r="E668" s="197">
        <v>1</v>
      </c>
      <c r="F668" s="197">
        <v>12572</v>
      </c>
      <c r="G668" s="197">
        <v>12572</v>
      </c>
      <c r="H668" s="197">
        <v>0</v>
      </c>
      <c r="I668" s="197">
        <v>0</v>
      </c>
      <c r="J668" s="197">
        <v>12572</v>
      </c>
    </row>
    <row r="669" spans="1:10" ht="14.1" customHeight="1" x14ac:dyDescent="0.15">
      <c r="A669" s="231"/>
      <c r="B669" s="231"/>
      <c r="C669" s="231"/>
      <c r="D669" s="199" t="s">
        <v>83</v>
      </c>
      <c r="E669" s="197">
        <v>3</v>
      </c>
      <c r="F669" s="197">
        <v>9616</v>
      </c>
      <c r="G669" s="197">
        <v>28848</v>
      </c>
      <c r="H669" s="197">
        <v>0</v>
      </c>
      <c r="I669" s="197">
        <v>0</v>
      </c>
      <c r="J669" s="197">
        <v>28848</v>
      </c>
    </row>
    <row r="670" spans="1:10" ht="14.1" customHeight="1" x14ac:dyDescent="0.15">
      <c r="A670" s="231"/>
      <c r="B670" s="231"/>
      <c r="C670" s="231"/>
      <c r="D670" s="199" t="s">
        <v>135</v>
      </c>
      <c r="E670" s="197">
        <v>1</v>
      </c>
      <c r="F670" s="197">
        <v>6540</v>
      </c>
      <c r="G670" s="197">
        <v>6540</v>
      </c>
      <c r="H670" s="197">
        <v>0</v>
      </c>
      <c r="I670" s="197">
        <v>0</v>
      </c>
      <c r="J670" s="197">
        <v>6540</v>
      </c>
    </row>
    <row r="671" spans="1:10" ht="14.1" customHeight="1" x14ac:dyDescent="0.15">
      <c r="A671" s="231"/>
      <c r="B671" s="231"/>
      <c r="C671" s="231"/>
      <c r="D671" s="199" t="s">
        <v>77</v>
      </c>
      <c r="E671" s="197">
        <v>3</v>
      </c>
      <c r="F671" s="197">
        <v>6540</v>
      </c>
      <c r="G671" s="197">
        <v>19620</v>
      </c>
      <c r="H671" s="197">
        <v>0</v>
      </c>
      <c r="I671" s="197">
        <v>0</v>
      </c>
      <c r="J671" s="197">
        <v>19620</v>
      </c>
    </row>
    <row r="672" spans="1:10" ht="14.1" customHeight="1" x14ac:dyDescent="0.15">
      <c r="A672" s="231"/>
      <c r="B672" s="231"/>
      <c r="C672" s="231"/>
      <c r="D672" s="199" t="s">
        <v>89</v>
      </c>
      <c r="E672" s="197">
        <v>2</v>
      </c>
      <c r="F672" s="197">
        <v>1154</v>
      </c>
      <c r="G672" s="197">
        <v>2308</v>
      </c>
      <c r="H672" s="197">
        <v>0</v>
      </c>
      <c r="I672" s="197">
        <v>0</v>
      </c>
      <c r="J672" s="197">
        <v>2308</v>
      </c>
    </row>
    <row r="673" spans="1:10" ht="14.1" customHeight="1" x14ac:dyDescent="0.15">
      <c r="A673" s="231"/>
      <c r="B673" s="231"/>
      <c r="C673" s="231"/>
      <c r="D673" s="199" t="s">
        <v>136</v>
      </c>
      <c r="E673" s="197">
        <v>2</v>
      </c>
      <c r="F673" s="197">
        <v>3632</v>
      </c>
      <c r="G673" s="197">
        <v>7264</v>
      </c>
      <c r="H673" s="197">
        <v>0</v>
      </c>
      <c r="I673" s="197">
        <v>0</v>
      </c>
      <c r="J673" s="197">
        <v>7264</v>
      </c>
    </row>
    <row r="674" spans="1:10" ht="14.1" customHeight="1" x14ac:dyDescent="0.15">
      <c r="A674" s="231"/>
      <c r="B674" s="231"/>
      <c r="C674" s="231"/>
      <c r="D674" s="199" t="s">
        <v>142</v>
      </c>
      <c r="E674" s="197">
        <v>1</v>
      </c>
      <c r="F674" s="197">
        <v>4887</v>
      </c>
      <c r="G674" s="197">
        <v>4887</v>
      </c>
      <c r="H674" s="197">
        <v>0</v>
      </c>
      <c r="I674" s="197">
        <v>0</v>
      </c>
      <c r="J674" s="197">
        <v>4887</v>
      </c>
    </row>
    <row r="675" spans="1:10" ht="14.1" customHeight="1" x14ac:dyDescent="0.15">
      <c r="A675" s="231"/>
      <c r="B675" s="231"/>
      <c r="C675" s="231"/>
      <c r="D675" s="199" t="s">
        <v>137</v>
      </c>
      <c r="E675" s="197">
        <v>4</v>
      </c>
      <c r="F675" s="197">
        <v>4887</v>
      </c>
      <c r="G675" s="197">
        <v>19548</v>
      </c>
      <c r="H675" s="197">
        <v>0</v>
      </c>
      <c r="I675" s="197">
        <v>0</v>
      </c>
      <c r="J675" s="197">
        <v>19548</v>
      </c>
    </row>
    <row r="676" spans="1:10" ht="29.1" customHeight="1" x14ac:dyDescent="0.15">
      <c r="A676" s="231"/>
      <c r="B676" s="231"/>
      <c r="C676" s="230" t="s">
        <v>156</v>
      </c>
      <c r="D676" s="199" t="s">
        <v>70</v>
      </c>
      <c r="E676" s="197">
        <v>2</v>
      </c>
      <c r="F676" s="197">
        <v>3817</v>
      </c>
      <c r="G676" s="197">
        <v>7634</v>
      </c>
      <c r="H676" s="197">
        <v>1361</v>
      </c>
      <c r="I676" s="197">
        <v>2722</v>
      </c>
      <c r="J676" s="197">
        <v>4912</v>
      </c>
    </row>
    <row r="677" spans="1:10" ht="14.1" customHeight="1" x14ac:dyDescent="0.15">
      <c r="A677" s="231"/>
      <c r="B677" s="231"/>
      <c r="C677" s="231"/>
      <c r="D677" s="199" t="s">
        <v>79</v>
      </c>
      <c r="E677" s="197">
        <v>13</v>
      </c>
      <c r="F677" s="197">
        <v>27135</v>
      </c>
      <c r="G677" s="197">
        <v>352755</v>
      </c>
      <c r="H677" s="197">
        <v>1361</v>
      </c>
      <c r="I677" s="197">
        <v>17693</v>
      </c>
      <c r="J677" s="197">
        <v>335062</v>
      </c>
    </row>
    <row r="678" spans="1:10" ht="14.1" customHeight="1" x14ac:dyDescent="0.15">
      <c r="A678" s="231"/>
      <c r="B678" s="231"/>
      <c r="C678" s="231"/>
      <c r="D678" s="199" t="s">
        <v>73</v>
      </c>
      <c r="E678" s="197">
        <v>5</v>
      </c>
      <c r="F678" s="197">
        <v>13933</v>
      </c>
      <c r="G678" s="197">
        <v>69665</v>
      </c>
      <c r="H678" s="197">
        <v>1361</v>
      </c>
      <c r="I678" s="197">
        <v>6805</v>
      </c>
      <c r="J678" s="197">
        <v>62860</v>
      </c>
    </row>
    <row r="679" spans="1:10" ht="14.1" customHeight="1" x14ac:dyDescent="0.15">
      <c r="A679" s="231"/>
      <c r="B679" s="231"/>
      <c r="C679" s="231"/>
      <c r="D679" s="199" t="s">
        <v>74</v>
      </c>
      <c r="E679" s="197">
        <v>2</v>
      </c>
      <c r="F679" s="197">
        <v>10977</v>
      </c>
      <c r="G679" s="197">
        <v>21954</v>
      </c>
      <c r="H679" s="197">
        <v>1361</v>
      </c>
      <c r="I679" s="197">
        <v>2722</v>
      </c>
      <c r="J679" s="197">
        <v>19232</v>
      </c>
    </row>
    <row r="680" spans="1:10" ht="14.1" customHeight="1" x14ac:dyDescent="0.15">
      <c r="A680" s="231"/>
      <c r="B680" s="231"/>
      <c r="C680" s="231"/>
      <c r="D680" s="199" t="s">
        <v>71</v>
      </c>
      <c r="E680" s="197">
        <v>14</v>
      </c>
      <c r="F680" s="197">
        <v>7901</v>
      </c>
      <c r="G680" s="197">
        <v>110614</v>
      </c>
      <c r="H680" s="197">
        <v>1361</v>
      </c>
      <c r="I680" s="197">
        <v>19054</v>
      </c>
      <c r="J680" s="197">
        <v>91560</v>
      </c>
    </row>
    <row r="681" spans="1:10" ht="14.1" customHeight="1" x14ac:dyDescent="0.15">
      <c r="A681" s="231"/>
      <c r="B681" s="231"/>
      <c r="C681" s="231"/>
      <c r="D681" s="199" t="s">
        <v>82</v>
      </c>
      <c r="E681" s="197">
        <v>1</v>
      </c>
      <c r="F681" s="197">
        <v>3669</v>
      </c>
      <c r="G681" s="197">
        <v>3669</v>
      </c>
      <c r="H681" s="197">
        <v>1361</v>
      </c>
      <c r="I681" s="197">
        <v>1361</v>
      </c>
      <c r="J681" s="197">
        <v>2308</v>
      </c>
    </row>
    <row r="682" spans="1:10" ht="14.1" customHeight="1" x14ac:dyDescent="0.15">
      <c r="A682" s="231"/>
      <c r="B682" s="231"/>
      <c r="C682" s="231"/>
      <c r="D682" s="199" t="s">
        <v>75</v>
      </c>
      <c r="E682" s="197">
        <v>1</v>
      </c>
      <c r="F682" s="197">
        <v>2515</v>
      </c>
      <c r="G682" s="197">
        <v>2515</v>
      </c>
      <c r="H682" s="197">
        <v>1361</v>
      </c>
      <c r="I682" s="197">
        <v>1361</v>
      </c>
      <c r="J682" s="197">
        <v>1154</v>
      </c>
    </row>
    <row r="683" spans="1:10" ht="14.1" customHeight="1" x14ac:dyDescent="0.15">
      <c r="A683" s="231"/>
      <c r="B683" s="231"/>
      <c r="C683" s="231"/>
      <c r="D683" s="199" t="s">
        <v>69</v>
      </c>
      <c r="E683" s="197">
        <v>1</v>
      </c>
      <c r="F683" s="197">
        <v>30162</v>
      </c>
      <c r="G683" s="197">
        <v>30162</v>
      </c>
      <c r="H683" s="197">
        <v>1361</v>
      </c>
      <c r="I683" s="197">
        <v>1361</v>
      </c>
      <c r="J683" s="197">
        <v>28801</v>
      </c>
    </row>
    <row r="684" spans="1:10" ht="14.1" customHeight="1" x14ac:dyDescent="0.15">
      <c r="A684" s="231"/>
      <c r="B684" s="231"/>
      <c r="C684" s="231"/>
      <c r="D684" s="199" t="s">
        <v>138</v>
      </c>
      <c r="E684" s="197">
        <v>6</v>
      </c>
      <c r="F684" s="197">
        <v>4993</v>
      </c>
      <c r="G684" s="197">
        <v>29958</v>
      </c>
      <c r="H684" s="197">
        <v>1361</v>
      </c>
      <c r="I684" s="197">
        <v>8166</v>
      </c>
      <c r="J684" s="197">
        <v>21792</v>
      </c>
    </row>
    <row r="685" spans="1:10" ht="14.1" customHeight="1" x14ac:dyDescent="0.15">
      <c r="A685" s="231"/>
      <c r="B685" s="231"/>
      <c r="C685" s="231"/>
      <c r="D685" s="199" t="s">
        <v>139</v>
      </c>
      <c r="E685" s="197">
        <v>3</v>
      </c>
      <c r="F685" s="197">
        <v>6248</v>
      </c>
      <c r="G685" s="197">
        <v>18744</v>
      </c>
      <c r="H685" s="197">
        <v>1361</v>
      </c>
      <c r="I685" s="197">
        <v>4083</v>
      </c>
      <c r="J685" s="197">
        <v>14661</v>
      </c>
    </row>
    <row r="686" spans="1:10" ht="29.1" customHeight="1" x14ac:dyDescent="0.15">
      <c r="A686" s="231"/>
      <c r="B686" s="231"/>
      <c r="C686" s="230" t="s">
        <v>157</v>
      </c>
      <c r="D686" s="199" t="s">
        <v>82</v>
      </c>
      <c r="E686" s="197">
        <v>1</v>
      </c>
      <c r="F686" s="197">
        <v>3617</v>
      </c>
      <c r="G686" s="197">
        <v>3617</v>
      </c>
      <c r="H686" s="197">
        <v>1309</v>
      </c>
      <c r="I686" s="197">
        <v>1309</v>
      </c>
      <c r="J686" s="197">
        <v>2308</v>
      </c>
    </row>
    <row r="687" spans="1:10" ht="14.1" customHeight="1" x14ac:dyDescent="0.15">
      <c r="A687" s="231"/>
      <c r="B687" s="231"/>
      <c r="C687" s="231"/>
      <c r="D687" s="199" t="s">
        <v>138</v>
      </c>
      <c r="E687" s="197">
        <v>45</v>
      </c>
      <c r="F687" s="197">
        <v>4828</v>
      </c>
      <c r="G687" s="197">
        <v>217249</v>
      </c>
      <c r="H687" s="197">
        <v>1309</v>
      </c>
      <c r="I687" s="197">
        <v>58905</v>
      </c>
      <c r="J687" s="197">
        <v>158344</v>
      </c>
    </row>
    <row r="688" spans="1:10" ht="29.1" customHeight="1" x14ac:dyDescent="0.15">
      <c r="A688" s="231"/>
      <c r="B688" s="231"/>
      <c r="C688" s="230" t="s">
        <v>158</v>
      </c>
      <c r="D688" s="199" t="s">
        <v>70</v>
      </c>
      <c r="E688" s="197">
        <v>10</v>
      </c>
      <c r="F688" s="197">
        <v>3128</v>
      </c>
      <c r="G688" s="197">
        <v>31280</v>
      </c>
      <c r="H688" s="197">
        <v>672</v>
      </c>
      <c r="I688" s="197">
        <v>6720</v>
      </c>
      <c r="J688" s="197">
        <v>24560</v>
      </c>
    </row>
    <row r="689" spans="1:10" ht="14.1" customHeight="1" x14ac:dyDescent="0.15">
      <c r="A689" s="231"/>
      <c r="B689" s="231"/>
      <c r="C689" s="231"/>
      <c r="D689" s="199" t="s">
        <v>79</v>
      </c>
      <c r="E689" s="197">
        <v>333</v>
      </c>
      <c r="F689" s="197">
        <v>26446</v>
      </c>
      <c r="G689" s="197">
        <v>8806518</v>
      </c>
      <c r="H689" s="197">
        <v>672</v>
      </c>
      <c r="I689" s="197">
        <v>223776</v>
      </c>
      <c r="J689" s="197">
        <v>8582742</v>
      </c>
    </row>
    <row r="690" spans="1:10" ht="14.1" customHeight="1" x14ac:dyDescent="0.15">
      <c r="A690" s="231"/>
      <c r="B690" s="231"/>
      <c r="C690" s="231"/>
      <c r="D690" s="199" t="s">
        <v>73</v>
      </c>
      <c r="E690" s="197">
        <v>927</v>
      </c>
      <c r="F690" s="197">
        <v>13244</v>
      </c>
      <c r="G690" s="197">
        <v>12277188</v>
      </c>
      <c r="H690" s="197">
        <v>672</v>
      </c>
      <c r="I690" s="197">
        <v>622944</v>
      </c>
      <c r="J690" s="197">
        <v>11654244</v>
      </c>
    </row>
    <row r="691" spans="1:10" ht="14.1" customHeight="1" x14ac:dyDescent="0.15">
      <c r="A691" s="231"/>
      <c r="B691" s="231"/>
      <c r="C691" s="231"/>
      <c r="D691" s="199" t="s">
        <v>74</v>
      </c>
      <c r="E691" s="197">
        <v>192</v>
      </c>
      <c r="F691" s="197">
        <v>10288</v>
      </c>
      <c r="G691" s="197">
        <v>1975296</v>
      </c>
      <c r="H691" s="197">
        <v>672</v>
      </c>
      <c r="I691" s="197">
        <v>129024</v>
      </c>
      <c r="J691" s="197">
        <v>1846272</v>
      </c>
    </row>
    <row r="692" spans="1:10" ht="14.1" customHeight="1" x14ac:dyDescent="0.15">
      <c r="A692" s="231"/>
      <c r="B692" s="231"/>
      <c r="C692" s="231"/>
      <c r="D692" s="199" t="s">
        <v>71</v>
      </c>
      <c r="E692" s="197">
        <v>848</v>
      </c>
      <c r="F692" s="197">
        <v>7212</v>
      </c>
      <c r="G692" s="197">
        <v>6115776</v>
      </c>
      <c r="H692" s="197">
        <v>672</v>
      </c>
      <c r="I692" s="197">
        <v>569856</v>
      </c>
      <c r="J692" s="197">
        <v>5545920</v>
      </c>
    </row>
    <row r="693" spans="1:10" ht="14.1" customHeight="1" x14ac:dyDescent="0.15">
      <c r="A693" s="231"/>
      <c r="B693" s="231"/>
      <c r="C693" s="231"/>
      <c r="D693" s="199" t="s">
        <v>75</v>
      </c>
      <c r="E693" s="197">
        <v>141</v>
      </c>
      <c r="F693" s="197">
        <v>1826</v>
      </c>
      <c r="G693" s="197">
        <v>257466</v>
      </c>
      <c r="H693" s="197">
        <v>672</v>
      </c>
      <c r="I693" s="197">
        <v>94752</v>
      </c>
      <c r="J693" s="197">
        <v>162714</v>
      </c>
    </row>
    <row r="694" spans="1:10" ht="14.1" customHeight="1" x14ac:dyDescent="0.15">
      <c r="A694" s="231"/>
      <c r="B694" s="231"/>
      <c r="C694" s="231"/>
      <c r="D694" s="199" t="s">
        <v>138</v>
      </c>
      <c r="E694" s="197">
        <v>177</v>
      </c>
      <c r="F694" s="197">
        <v>4304</v>
      </c>
      <c r="G694" s="197">
        <v>761808</v>
      </c>
      <c r="H694" s="197">
        <v>672</v>
      </c>
      <c r="I694" s="197">
        <v>118944</v>
      </c>
      <c r="J694" s="197">
        <v>642864</v>
      </c>
    </row>
    <row r="695" spans="1:10" ht="14.1" customHeight="1" x14ac:dyDescent="0.15">
      <c r="A695" s="231"/>
      <c r="B695" s="231"/>
      <c r="C695" s="231"/>
      <c r="D695" s="199" t="s">
        <v>139</v>
      </c>
      <c r="E695" s="197">
        <v>202</v>
      </c>
      <c r="F695" s="197">
        <v>5559</v>
      </c>
      <c r="G695" s="197">
        <v>1122918</v>
      </c>
      <c r="H695" s="197">
        <v>672</v>
      </c>
      <c r="I695" s="197">
        <v>135744</v>
      </c>
      <c r="J695" s="197">
        <v>987174</v>
      </c>
    </row>
    <row r="696" spans="1:10" ht="14.1" customHeight="1" x14ac:dyDescent="0.15">
      <c r="A696" s="231"/>
      <c r="B696" s="235" t="s">
        <v>164</v>
      </c>
      <c r="C696" s="232" t="s">
        <v>67</v>
      </c>
      <c r="D696" s="199" t="s">
        <v>135</v>
      </c>
      <c r="E696" s="197">
        <v>2</v>
      </c>
      <c r="F696" s="197">
        <v>6540</v>
      </c>
      <c r="G696" s="197">
        <v>13080</v>
      </c>
      <c r="H696" s="197">
        <v>1219</v>
      </c>
      <c r="I696" s="197">
        <v>2438</v>
      </c>
      <c r="J696" s="197">
        <v>10642</v>
      </c>
    </row>
    <row r="697" spans="1:10" ht="14.1" customHeight="1" x14ac:dyDescent="0.15">
      <c r="A697" s="231"/>
      <c r="B697" s="231"/>
      <c r="C697" s="231"/>
      <c r="D697" s="199" t="s">
        <v>77</v>
      </c>
      <c r="E697" s="197">
        <v>2</v>
      </c>
      <c r="F697" s="197">
        <v>6540</v>
      </c>
      <c r="G697" s="197">
        <v>13080</v>
      </c>
      <c r="H697" s="197">
        <v>1219</v>
      </c>
      <c r="I697" s="197">
        <v>2438</v>
      </c>
      <c r="J697" s="197">
        <v>10642</v>
      </c>
    </row>
    <row r="698" spans="1:10" ht="29.1" customHeight="1" x14ac:dyDescent="0.15">
      <c r="A698" s="231"/>
      <c r="B698" s="231"/>
      <c r="C698" s="200" t="s">
        <v>156</v>
      </c>
      <c r="D698" s="199" t="s">
        <v>71</v>
      </c>
      <c r="E698" s="197">
        <v>21</v>
      </c>
      <c r="F698" s="197">
        <v>7901</v>
      </c>
      <c r="G698" s="197">
        <v>165921</v>
      </c>
      <c r="H698" s="197">
        <v>2580</v>
      </c>
      <c r="I698" s="197">
        <v>54180</v>
      </c>
      <c r="J698" s="197">
        <v>111741</v>
      </c>
    </row>
    <row r="699" spans="1:10" ht="29.1" customHeight="1" x14ac:dyDescent="0.15">
      <c r="A699" s="231"/>
      <c r="B699" s="231"/>
      <c r="C699" s="200" t="s">
        <v>158</v>
      </c>
      <c r="D699" s="199" t="s">
        <v>71</v>
      </c>
      <c r="E699" s="197">
        <v>917</v>
      </c>
      <c r="F699" s="197">
        <v>7212</v>
      </c>
      <c r="G699" s="197">
        <v>6613404</v>
      </c>
      <c r="H699" s="197">
        <v>1891</v>
      </c>
      <c r="I699" s="197">
        <v>1734047</v>
      </c>
      <c r="J699" s="197">
        <v>4879357</v>
      </c>
    </row>
    <row r="700" spans="1:10" ht="29.1" customHeight="1" x14ac:dyDescent="0.15">
      <c r="A700" s="230" t="s">
        <v>116</v>
      </c>
      <c r="B700" s="231" t="s">
        <v>53</v>
      </c>
      <c r="C700" s="231"/>
      <c r="D700" s="231"/>
      <c r="E700" s="197"/>
      <c r="F700" s="197">
        <v>935841</v>
      </c>
      <c r="G700" s="197">
        <v>319493946</v>
      </c>
      <c r="H700" s="197"/>
      <c r="I700" s="197">
        <v>40473440</v>
      </c>
      <c r="J700" s="197">
        <v>279020506</v>
      </c>
    </row>
    <row r="701" spans="1:10" ht="14.1" customHeight="1" x14ac:dyDescent="0.15">
      <c r="A701" s="231"/>
      <c r="B701" s="199" t="s">
        <v>63</v>
      </c>
      <c r="C701" s="199" t="s">
        <v>64</v>
      </c>
      <c r="D701" s="199" t="s">
        <v>65</v>
      </c>
      <c r="E701" s="233">
        <v>75</v>
      </c>
      <c r="F701" s="233">
        <v>13948</v>
      </c>
      <c r="G701" s="233">
        <v>1046100</v>
      </c>
      <c r="H701" s="233">
        <v>0</v>
      </c>
      <c r="I701" s="233">
        <v>0</v>
      </c>
      <c r="J701" s="233">
        <v>1046100</v>
      </c>
    </row>
    <row r="702" spans="1:10" ht="14.1" customHeight="1" x14ac:dyDescent="0.15">
      <c r="A702" s="231"/>
      <c r="B702" s="235" t="s">
        <v>66</v>
      </c>
      <c r="C702" s="232" t="s">
        <v>67</v>
      </c>
      <c r="D702" s="199" t="s">
        <v>133</v>
      </c>
      <c r="E702" s="234"/>
      <c r="F702" s="234"/>
      <c r="G702" s="234"/>
      <c r="H702" s="234"/>
      <c r="I702" s="234"/>
      <c r="J702" s="234"/>
    </row>
    <row r="703" spans="1:10" ht="14.1" customHeight="1" x14ac:dyDescent="0.15">
      <c r="A703" s="231"/>
      <c r="B703" s="231"/>
      <c r="C703" s="231"/>
      <c r="D703" s="199" t="s">
        <v>131</v>
      </c>
      <c r="E703" s="197">
        <v>23</v>
      </c>
      <c r="F703" s="197">
        <v>13948</v>
      </c>
      <c r="G703" s="197">
        <v>320804</v>
      </c>
      <c r="H703" s="197">
        <v>0</v>
      </c>
      <c r="I703" s="197">
        <v>0</v>
      </c>
      <c r="J703" s="197">
        <v>320804</v>
      </c>
    </row>
    <row r="704" spans="1:10" ht="29.1" customHeight="1" x14ac:dyDescent="0.15">
      <c r="A704" s="231"/>
      <c r="B704" s="231"/>
      <c r="C704" s="200" t="s">
        <v>156</v>
      </c>
      <c r="D704" s="199" t="s">
        <v>132</v>
      </c>
      <c r="E704" s="197">
        <v>2</v>
      </c>
      <c r="F704" s="197">
        <v>15309</v>
      </c>
      <c r="G704" s="197">
        <v>30618</v>
      </c>
      <c r="H704" s="197">
        <v>2580</v>
      </c>
      <c r="I704" s="197">
        <v>5160</v>
      </c>
      <c r="J704" s="197">
        <v>25458</v>
      </c>
    </row>
    <row r="705" spans="1:10" ht="29.1" customHeight="1" x14ac:dyDescent="0.15">
      <c r="A705" s="231"/>
      <c r="B705" s="231"/>
      <c r="C705" s="200" t="s">
        <v>158</v>
      </c>
      <c r="D705" s="199" t="s">
        <v>132</v>
      </c>
      <c r="E705" s="197">
        <v>4345</v>
      </c>
      <c r="F705" s="197">
        <v>14620</v>
      </c>
      <c r="G705" s="197">
        <v>63523900</v>
      </c>
      <c r="H705" s="197">
        <v>1891</v>
      </c>
      <c r="I705" s="197">
        <v>8216395</v>
      </c>
      <c r="J705" s="197">
        <v>55307505</v>
      </c>
    </row>
    <row r="706" spans="1:10" ht="14.1" customHeight="1" x14ac:dyDescent="0.15">
      <c r="A706" s="231"/>
      <c r="B706" s="235" t="s">
        <v>76</v>
      </c>
      <c r="C706" s="232" t="s">
        <v>67</v>
      </c>
      <c r="D706" s="199" t="s">
        <v>135</v>
      </c>
      <c r="E706" s="197">
        <v>1</v>
      </c>
      <c r="F706" s="197">
        <v>6540</v>
      </c>
      <c r="G706" s="197">
        <v>6540</v>
      </c>
      <c r="H706" s="197">
        <v>0</v>
      </c>
      <c r="I706" s="197">
        <v>0</v>
      </c>
      <c r="J706" s="197">
        <v>6540</v>
      </c>
    </row>
    <row r="707" spans="1:10" ht="14.1" customHeight="1" x14ac:dyDescent="0.15">
      <c r="A707" s="231"/>
      <c r="B707" s="231"/>
      <c r="C707" s="231"/>
      <c r="D707" s="199" t="s">
        <v>77</v>
      </c>
      <c r="E707" s="197">
        <v>2</v>
      </c>
      <c r="F707" s="197">
        <v>6540</v>
      </c>
      <c r="G707" s="197">
        <v>13080</v>
      </c>
      <c r="H707" s="197">
        <v>0</v>
      </c>
      <c r="I707" s="197">
        <v>0</v>
      </c>
      <c r="J707" s="197">
        <v>13080</v>
      </c>
    </row>
    <row r="708" spans="1:10" ht="14.1" customHeight="1" x14ac:dyDescent="0.15">
      <c r="A708" s="231"/>
      <c r="B708" s="231"/>
      <c r="C708" s="231"/>
      <c r="D708" s="199" t="s">
        <v>81</v>
      </c>
      <c r="E708" s="197">
        <v>1</v>
      </c>
      <c r="F708" s="197">
        <v>7055</v>
      </c>
      <c r="G708" s="197">
        <v>7055</v>
      </c>
      <c r="H708" s="197">
        <v>0</v>
      </c>
      <c r="I708" s="197">
        <v>0</v>
      </c>
      <c r="J708" s="197">
        <v>7055</v>
      </c>
    </row>
    <row r="709" spans="1:10" ht="29.1" customHeight="1" x14ac:dyDescent="0.15">
      <c r="A709" s="231"/>
      <c r="B709" s="231"/>
      <c r="C709" s="230" t="s">
        <v>156</v>
      </c>
      <c r="D709" s="199" t="s">
        <v>71</v>
      </c>
      <c r="E709" s="197">
        <v>9</v>
      </c>
      <c r="F709" s="197">
        <v>7901</v>
      </c>
      <c r="G709" s="197">
        <v>71109</v>
      </c>
      <c r="H709" s="197">
        <v>1361</v>
      </c>
      <c r="I709" s="197">
        <v>12249</v>
      </c>
      <c r="J709" s="197">
        <v>58860</v>
      </c>
    </row>
    <row r="710" spans="1:10" ht="14.1" customHeight="1" x14ac:dyDescent="0.15">
      <c r="A710" s="231"/>
      <c r="B710" s="231"/>
      <c r="C710" s="231"/>
      <c r="D710" s="199" t="s">
        <v>91</v>
      </c>
      <c r="E710" s="197">
        <v>339</v>
      </c>
      <c r="F710" s="197">
        <v>8416</v>
      </c>
      <c r="G710" s="197">
        <v>2853024</v>
      </c>
      <c r="H710" s="197">
        <v>1361</v>
      </c>
      <c r="I710" s="197">
        <v>461379</v>
      </c>
      <c r="J710" s="197">
        <v>2391645</v>
      </c>
    </row>
    <row r="711" spans="1:10" ht="29.1" customHeight="1" x14ac:dyDescent="0.15">
      <c r="A711" s="231"/>
      <c r="B711" s="231"/>
      <c r="C711" s="230" t="s">
        <v>158</v>
      </c>
      <c r="D711" s="199" t="s">
        <v>80</v>
      </c>
      <c r="E711" s="197">
        <v>1</v>
      </c>
      <c r="F711" s="197">
        <v>8545</v>
      </c>
      <c r="G711" s="197">
        <v>8545</v>
      </c>
      <c r="H711" s="197">
        <v>1356</v>
      </c>
      <c r="I711" s="197">
        <v>1356</v>
      </c>
      <c r="J711" s="197">
        <v>7189</v>
      </c>
    </row>
    <row r="712" spans="1:10" ht="14.1" customHeight="1" x14ac:dyDescent="0.15">
      <c r="A712" s="231"/>
      <c r="B712" s="231"/>
      <c r="C712" s="231"/>
      <c r="D712" s="199" t="s">
        <v>71</v>
      </c>
      <c r="E712" s="197">
        <v>3240</v>
      </c>
      <c r="F712" s="197">
        <v>7212</v>
      </c>
      <c r="G712" s="197">
        <v>23366880</v>
      </c>
      <c r="H712" s="197">
        <v>672</v>
      </c>
      <c r="I712" s="197">
        <v>2177280</v>
      </c>
      <c r="J712" s="197">
        <v>21189600</v>
      </c>
    </row>
    <row r="713" spans="1:10" ht="14.1" customHeight="1" x14ac:dyDescent="0.15">
      <c r="A713" s="231"/>
      <c r="B713" s="231"/>
      <c r="C713" s="231"/>
      <c r="D713" s="199" t="s">
        <v>91</v>
      </c>
      <c r="E713" s="197">
        <v>2853</v>
      </c>
      <c r="F713" s="197">
        <v>7727</v>
      </c>
      <c r="G713" s="197">
        <v>22045131</v>
      </c>
      <c r="H713" s="197">
        <v>672</v>
      </c>
      <c r="I713" s="197">
        <v>1917216</v>
      </c>
      <c r="J713" s="197">
        <v>20127915</v>
      </c>
    </row>
    <row r="714" spans="1:10" ht="14.1" customHeight="1" x14ac:dyDescent="0.15">
      <c r="A714" s="231"/>
      <c r="B714" s="235" t="s">
        <v>159</v>
      </c>
      <c r="C714" s="232" t="s">
        <v>108</v>
      </c>
      <c r="D714" s="199" t="s">
        <v>160</v>
      </c>
      <c r="E714" s="197">
        <v>1</v>
      </c>
      <c r="F714" s="197">
        <v>24755</v>
      </c>
      <c r="G714" s="197">
        <v>24755</v>
      </c>
      <c r="H714" s="197">
        <v>4105</v>
      </c>
      <c r="I714" s="197">
        <v>4105</v>
      </c>
      <c r="J714" s="197">
        <v>20650</v>
      </c>
    </row>
    <row r="715" spans="1:10" ht="14.1" customHeight="1" x14ac:dyDescent="0.15">
      <c r="A715" s="231"/>
      <c r="B715" s="231"/>
      <c r="C715" s="231"/>
      <c r="D715" s="199" t="s">
        <v>162</v>
      </c>
      <c r="E715" s="197">
        <v>172</v>
      </c>
      <c r="F715" s="197">
        <v>21320</v>
      </c>
      <c r="G715" s="197">
        <v>3667040</v>
      </c>
      <c r="H715" s="197">
        <v>4105</v>
      </c>
      <c r="I715" s="197">
        <v>706060</v>
      </c>
      <c r="J715" s="197">
        <v>2960980</v>
      </c>
    </row>
    <row r="716" spans="1:10" ht="42.95" customHeight="1" x14ac:dyDescent="0.15">
      <c r="A716" s="231"/>
      <c r="B716" s="230" t="s">
        <v>168</v>
      </c>
      <c r="C716" s="232" t="s">
        <v>67</v>
      </c>
      <c r="D716" s="199" t="s">
        <v>144</v>
      </c>
      <c r="E716" s="197">
        <v>3</v>
      </c>
      <c r="F716" s="197">
        <v>25774</v>
      </c>
      <c r="G716" s="197">
        <v>77322</v>
      </c>
      <c r="H716" s="197">
        <v>0</v>
      </c>
      <c r="I716" s="197">
        <v>0</v>
      </c>
      <c r="J716" s="197">
        <v>77322</v>
      </c>
    </row>
    <row r="717" spans="1:10" ht="14.1" customHeight="1" x14ac:dyDescent="0.15">
      <c r="A717" s="231"/>
      <c r="B717" s="231"/>
      <c r="C717" s="231"/>
      <c r="D717" s="199" t="s">
        <v>85</v>
      </c>
      <c r="E717" s="197">
        <v>2</v>
      </c>
      <c r="F717" s="197">
        <v>25774</v>
      </c>
      <c r="G717" s="197">
        <v>51548</v>
      </c>
      <c r="H717" s="197">
        <v>0</v>
      </c>
      <c r="I717" s="197">
        <v>0</v>
      </c>
      <c r="J717" s="197">
        <v>51548</v>
      </c>
    </row>
    <row r="718" spans="1:10" ht="14.1" customHeight="1" x14ac:dyDescent="0.15">
      <c r="A718" s="231"/>
      <c r="B718" s="231"/>
      <c r="C718" s="231"/>
      <c r="D718" s="199" t="s">
        <v>140</v>
      </c>
      <c r="E718" s="197">
        <v>3</v>
      </c>
      <c r="F718" s="197">
        <v>12572</v>
      </c>
      <c r="G718" s="197">
        <v>37716</v>
      </c>
      <c r="H718" s="197">
        <v>0</v>
      </c>
      <c r="I718" s="197">
        <v>0</v>
      </c>
      <c r="J718" s="197">
        <v>37716</v>
      </c>
    </row>
    <row r="719" spans="1:10" ht="14.1" customHeight="1" x14ac:dyDescent="0.15">
      <c r="A719" s="231"/>
      <c r="B719" s="231"/>
      <c r="C719" s="231"/>
      <c r="D719" s="199" t="s">
        <v>78</v>
      </c>
      <c r="E719" s="197">
        <v>1</v>
      </c>
      <c r="F719" s="197">
        <v>12572</v>
      </c>
      <c r="G719" s="197">
        <v>12572</v>
      </c>
      <c r="H719" s="197">
        <v>0</v>
      </c>
      <c r="I719" s="197">
        <v>0</v>
      </c>
      <c r="J719" s="197">
        <v>12572</v>
      </c>
    </row>
    <row r="720" spans="1:10" ht="14.1" customHeight="1" x14ac:dyDescent="0.15">
      <c r="A720" s="231"/>
      <c r="B720" s="231"/>
      <c r="C720" s="231"/>
      <c r="D720" s="199" t="s">
        <v>83</v>
      </c>
      <c r="E720" s="197">
        <v>13</v>
      </c>
      <c r="F720" s="197">
        <v>9616</v>
      </c>
      <c r="G720" s="197">
        <v>125008</v>
      </c>
      <c r="H720" s="197">
        <v>0</v>
      </c>
      <c r="I720" s="197">
        <v>0</v>
      </c>
      <c r="J720" s="197">
        <v>125008</v>
      </c>
    </row>
    <row r="721" spans="1:10" ht="14.1" customHeight="1" x14ac:dyDescent="0.15">
      <c r="A721" s="231"/>
      <c r="B721" s="231"/>
      <c r="C721" s="231"/>
      <c r="D721" s="199" t="s">
        <v>135</v>
      </c>
      <c r="E721" s="197">
        <v>10</v>
      </c>
      <c r="F721" s="197">
        <v>6540</v>
      </c>
      <c r="G721" s="197">
        <v>65400</v>
      </c>
      <c r="H721" s="197">
        <v>0</v>
      </c>
      <c r="I721" s="197">
        <v>0</v>
      </c>
      <c r="J721" s="197">
        <v>65400</v>
      </c>
    </row>
    <row r="722" spans="1:10" ht="14.1" customHeight="1" x14ac:dyDescent="0.15">
      <c r="A722" s="231"/>
      <c r="B722" s="231"/>
      <c r="C722" s="231"/>
      <c r="D722" s="199" t="s">
        <v>77</v>
      </c>
      <c r="E722" s="197">
        <v>18</v>
      </c>
      <c r="F722" s="197">
        <v>6540</v>
      </c>
      <c r="G722" s="197">
        <v>117720</v>
      </c>
      <c r="H722" s="197">
        <v>0</v>
      </c>
      <c r="I722" s="197">
        <v>0</v>
      </c>
      <c r="J722" s="197">
        <v>117720</v>
      </c>
    </row>
    <row r="723" spans="1:10" ht="14.1" customHeight="1" x14ac:dyDescent="0.15">
      <c r="A723" s="231"/>
      <c r="B723" s="231"/>
      <c r="C723" s="231"/>
      <c r="D723" s="199" t="s">
        <v>147</v>
      </c>
      <c r="E723" s="197">
        <v>1</v>
      </c>
      <c r="F723" s="197">
        <v>1154</v>
      </c>
      <c r="G723" s="197">
        <v>1154</v>
      </c>
      <c r="H723" s="197">
        <v>0</v>
      </c>
      <c r="I723" s="197">
        <v>0</v>
      </c>
      <c r="J723" s="197">
        <v>1154</v>
      </c>
    </row>
    <row r="724" spans="1:10" ht="14.1" customHeight="1" x14ac:dyDescent="0.15">
      <c r="A724" s="231"/>
      <c r="B724" s="231"/>
      <c r="C724" s="231"/>
      <c r="D724" s="199" t="s">
        <v>152</v>
      </c>
      <c r="E724" s="197">
        <v>5</v>
      </c>
      <c r="F724" s="197">
        <v>28801</v>
      </c>
      <c r="G724" s="197">
        <v>144005</v>
      </c>
      <c r="H724" s="197">
        <v>0</v>
      </c>
      <c r="I724" s="197">
        <v>0</v>
      </c>
      <c r="J724" s="197">
        <v>144005</v>
      </c>
    </row>
    <row r="725" spans="1:10" ht="14.1" customHeight="1" x14ac:dyDescent="0.15">
      <c r="A725" s="231"/>
      <c r="B725" s="231"/>
      <c r="C725" s="231"/>
      <c r="D725" s="199" t="s">
        <v>141</v>
      </c>
      <c r="E725" s="197">
        <v>1</v>
      </c>
      <c r="F725" s="197">
        <v>3632</v>
      </c>
      <c r="G725" s="197">
        <v>3632</v>
      </c>
      <c r="H725" s="197">
        <v>0</v>
      </c>
      <c r="I725" s="197">
        <v>0</v>
      </c>
      <c r="J725" s="197">
        <v>3632</v>
      </c>
    </row>
    <row r="726" spans="1:10" ht="14.1" customHeight="1" x14ac:dyDescent="0.15">
      <c r="A726" s="231"/>
      <c r="B726" s="231"/>
      <c r="C726" s="231"/>
      <c r="D726" s="199" t="s">
        <v>136</v>
      </c>
      <c r="E726" s="197">
        <v>1</v>
      </c>
      <c r="F726" s="197">
        <v>3632</v>
      </c>
      <c r="G726" s="197">
        <v>3632</v>
      </c>
      <c r="H726" s="197">
        <v>0</v>
      </c>
      <c r="I726" s="197">
        <v>0</v>
      </c>
      <c r="J726" s="197">
        <v>3632</v>
      </c>
    </row>
    <row r="727" spans="1:10" ht="14.1" customHeight="1" x14ac:dyDescent="0.15">
      <c r="A727" s="231"/>
      <c r="B727" s="231"/>
      <c r="C727" s="231"/>
      <c r="D727" s="199" t="s">
        <v>142</v>
      </c>
      <c r="E727" s="197">
        <v>1</v>
      </c>
      <c r="F727" s="197">
        <v>4887</v>
      </c>
      <c r="G727" s="197">
        <v>4887</v>
      </c>
      <c r="H727" s="197">
        <v>0</v>
      </c>
      <c r="I727" s="197">
        <v>0</v>
      </c>
      <c r="J727" s="197">
        <v>4887</v>
      </c>
    </row>
    <row r="728" spans="1:10" ht="14.1" customHeight="1" x14ac:dyDescent="0.15">
      <c r="A728" s="231"/>
      <c r="B728" s="231"/>
      <c r="C728" s="231"/>
      <c r="D728" s="199" t="s">
        <v>137</v>
      </c>
      <c r="E728" s="197">
        <v>16</v>
      </c>
      <c r="F728" s="197">
        <v>4887</v>
      </c>
      <c r="G728" s="197">
        <v>78192</v>
      </c>
      <c r="H728" s="197">
        <v>0</v>
      </c>
      <c r="I728" s="197">
        <v>0</v>
      </c>
      <c r="J728" s="197">
        <v>78192</v>
      </c>
    </row>
    <row r="729" spans="1:10" ht="29.1" customHeight="1" x14ac:dyDescent="0.15">
      <c r="A729" s="231"/>
      <c r="B729" s="231"/>
      <c r="C729" s="230" t="s">
        <v>156</v>
      </c>
      <c r="D729" s="199" t="s">
        <v>79</v>
      </c>
      <c r="E729" s="197">
        <v>2</v>
      </c>
      <c r="F729" s="197">
        <v>27135</v>
      </c>
      <c r="G729" s="197">
        <v>54270</v>
      </c>
      <c r="H729" s="197">
        <v>1361</v>
      </c>
      <c r="I729" s="197">
        <v>2722</v>
      </c>
      <c r="J729" s="197">
        <v>51548</v>
      </c>
    </row>
    <row r="730" spans="1:10" ht="14.1" customHeight="1" x14ac:dyDescent="0.15">
      <c r="A730" s="231"/>
      <c r="B730" s="231"/>
      <c r="C730" s="231"/>
      <c r="D730" s="199" t="s">
        <v>73</v>
      </c>
      <c r="E730" s="197">
        <v>1</v>
      </c>
      <c r="F730" s="197">
        <v>13933</v>
      </c>
      <c r="G730" s="197">
        <v>13933</v>
      </c>
      <c r="H730" s="197">
        <v>1361</v>
      </c>
      <c r="I730" s="197">
        <v>1361</v>
      </c>
      <c r="J730" s="197">
        <v>12572</v>
      </c>
    </row>
    <row r="731" spans="1:10" ht="14.1" customHeight="1" x14ac:dyDescent="0.15">
      <c r="A731" s="231"/>
      <c r="B731" s="231"/>
      <c r="C731" s="231"/>
      <c r="D731" s="199" t="s">
        <v>74</v>
      </c>
      <c r="E731" s="197">
        <v>2</v>
      </c>
      <c r="F731" s="197">
        <v>10977</v>
      </c>
      <c r="G731" s="197">
        <v>21954</v>
      </c>
      <c r="H731" s="197">
        <v>1361</v>
      </c>
      <c r="I731" s="197">
        <v>2722</v>
      </c>
      <c r="J731" s="197">
        <v>19232</v>
      </c>
    </row>
    <row r="732" spans="1:10" ht="14.1" customHeight="1" x14ac:dyDescent="0.15">
      <c r="A732" s="231"/>
      <c r="B732" s="231"/>
      <c r="C732" s="231"/>
      <c r="D732" s="199" t="s">
        <v>71</v>
      </c>
      <c r="E732" s="197">
        <v>3</v>
      </c>
      <c r="F732" s="197">
        <v>7901</v>
      </c>
      <c r="G732" s="197">
        <v>23703</v>
      </c>
      <c r="H732" s="197">
        <v>1361</v>
      </c>
      <c r="I732" s="197">
        <v>4083</v>
      </c>
      <c r="J732" s="197">
        <v>19620</v>
      </c>
    </row>
    <row r="733" spans="1:10" ht="14.1" customHeight="1" x14ac:dyDescent="0.15">
      <c r="A733" s="231"/>
      <c r="B733" s="231"/>
      <c r="C733" s="231"/>
      <c r="D733" s="199" t="s">
        <v>75</v>
      </c>
      <c r="E733" s="197">
        <v>3</v>
      </c>
      <c r="F733" s="197">
        <v>2515</v>
      </c>
      <c r="G733" s="197">
        <v>7545</v>
      </c>
      <c r="H733" s="197">
        <v>1361</v>
      </c>
      <c r="I733" s="197">
        <v>4083</v>
      </c>
      <c r="J733" s="197">
        <v>3462</v>
      </c>
    </row>
    <row r="734" spans="1:10" ht="14.1" customHeight="1" x14ac:dyDescent="0.15">
      <c r="A734" s="231"/>
      <c r="B734" s="231"/>
      <c r="C734" s="231"/>
      <c r="D734" s="199" t="s">
        <v>69</v>
      </c>
      <c r="E734" s="197">
        <v>1</v>
      </c>
      <c r="F734" s="197">
        <v>30162</v>
      </c>
      <c r="G734" s="197">
        <v>30162</v>
      </c>
      <c r="H734" s="197">
        <v>1361</v>
      </c>
      <c r="I734" s="197">
        <v>1361</v>
      </c>
      <c r="J734" s="197">
        <v>28801</v>
      </c>
    </row>
    <row r="735" spans="1:10" ht="14.1" customHeight="1" x14ac:dyDescent="0.15">
      <c r="A735" s="231"/>
      <c r="B735" s="231"/>
      <c r="C735" s="231"/>
      <c r="D735" s="199" t="s">
        <v>138</v>
      </c>
      <c r="E735" s="197">
        <v>13</v>
      </c>
      <c r="F735" s="197">
        <v>4993</v>
      </c>
      <c r="G735" s="197">
        <v>64909</v>
      </c>
      <c r="H735" s="197">
        <v>1361</v>
      </c>
      <c r="I735" s="197">
        <v>17693</v>
      </c>
      <c r="J735" s="197">
        <v>47216</v>
      </c>
    </row>
    <row r="736" spans="1:10" ht="29.1" customHeight="1" x14ac:dyDescent="0.15">
      <c r="A736" s="231"/>
      <c r="B736" s="231"/>
      <c r="C736" s="230" t="s">
        <v>158</v>
      </c>
      <c r="D736" s="199" t="s">
        <v>101</v>
      </c>
      <c r="E736" s="197">
        <v>5</v>
      </c>
      <c r="F736" s="197">
        <v>43757</v>
      </c>
      <c r="G736" s="197">
        <v>218785</v>
      </c>
      <c r="H736" s="197">
        <v>672</v>
      </c>
      <c r="I736" s="197">
        <v>3360</v>
      </c>
      <c r="J736" s="197">
        <v>215425</v>
      </c>
    </row>
    <row r="737" spans="1:10" ht="14.1" customHeight="1" x14ac:dyDescent="0.15">
      <c r="A737" s="231"/>
      <c r="B737" s="231"/>
      <c r="C737" s="231"/>
      <c r="D737" s="199" t="s">
        <v>79</v>
      </c>
      <c r="E737" s="197">
        <v>409</v>
      </c>
      <c r="F737" s="197">
        <v>26446</v>
      </c>
      <c r="G737" s="197">
        <v>10816414</v>
      </c>
      <c r="H737" s="197">
        <v>672</v>
      </c>
      <c r="I737" s="197">
        <v>274848</v>
      </c>
      <c r="J737" s="197">
        <v>10541566</v>
      </c>
    </row>
    <row r="738" spans="1:10" ht="14.1" customHeight="1" x14ac:dyDescent="0.15">
      <c r="A738" s="231"/>
      <c r="B738" s="231"/>
      <c r="C738" s="231"/>
      <c r="D738" s="199" t="s">
        <v>73</v>
      </c>
      <c r="E738" s="197">
        <v>1571</v>
      </c>
      <c r="F738" s="197">
        <v>13244</v>
      </c>
      <c r="G738" s="197">
        <v>20806324</v>
      </c>
      <c r="H738" s="197">
        <v>672</v>
      </c>
      <c r="I738" s="197">
        <v>1055712</v>
      </c>
      <c r="J738" s="197">
        <v>19750612</v>
      </c>
    </row>
    <row r="739" spans="1:10" ht="14.1" customHeight="1" x14ac:dyDescent="0.15">
      <c r="A739" s="231"/>
      <c r="B739" s="231"/>
      <c r="C739" s="231"/>
      <c r="D739" s="199" t="s">
        <v>74</v>
      </c>
      <c r="E739" s="197">
        <v>353</v>
      </c>
      <c r="F739" s="197">
        <v>10288</v>
      </c>
      <c r="G739" s="197">
        <v>3631664</v>
      </c>
      <c r="H739" s="197">
        <v>672</v>
      </c>
      <c r="I739" s="197">
        <v>237216</v>
      </c>
      <c r="J739" s="197">
        <v>3394448</v>
      </c>
    </row>
    <row r="740" spans="1:10" ht="14.1" customHeight="1" x14ac:dyDescent="0.15">
      <c r="A740" s="231"/>
      <c r="B740" s="231"/>
      <c r="C740" s="231"/>
      <c r="D740" s="199" t="s">
        <v>71</v>
      </c>
      <c r="E740" s="197">
        <v>231</v>
      </c>
      <c r="F740" s="197">
        <v>7212</v>
      </c>
      <c r="G740" s="197">
        <v>1665972</v>
      </c>
      <c r="H740" s="197">
        <v>672</v>
      </c>
      <c r="I740" s="197">
        <v>155232</v>
      </c>
      <c r="J740" s="197">
        <v>1510740</v>
      </c>
    </row>
    <row r="741" spans="1:10" ht="14.1" customHeight="1" x14ac:dyDescent="0.15">
      <c r="A741" s="231"/>
      <c r="B741" s="231"/>
      <c r="C741" s="231"/>
      <c r="D741" s="199" t="s">
        <v>72</v>
      </c>
      <c r="E741" s="197">
        <v>1</v>
      </c>
      <c r="F741" s="197">
        <v>4743</v>
      </c>
      <c r="G741" s="197">
        <v>4743</v>
      </c>
      <c r="H741" s="197">
        <v>672</v>
      </c>
      <c r="I741" s="197">
        <v>672</v>
      </c>
      <c r="J741" s="197">
        <v>4071</v>
      </c>
    </row>
    <row r="742" spans="1:10" ht="14.1" customHeight="1" x14ac:dyDescent="0.15">
      <c r="A742" s="231"/>
      <c r="B742" s="231"/>
      <c r="C742" s="231"/>
      <c r="D742" s="199" t="s">
        <v>82</v>
      </c>
      <c r="E742" s="197">
        <v>2</v>
      </c>
      <c r="F742" s="197">
        <v>2980</v>
      </c>
      <c r="G742" s="197">
        <v>5960</v>
      </c>
      <c r="H742" s="197">
        <v>672</v>
      </c>
      <c r="I742" s="197">
        <v>1344</v>
      </c>
      <c r="J742" s="197">
        <v>4616</v>
      </c>
    </row>
    <row r="743" spans="1:10" ht="14.1" customHeight="1" x14ac:dyDescent="0.15">
      <c r="A743" s="231"/>
      <c r="B743" s="231"/>
      <c r="C743" s="231"/>
      <c r="D743" s="199" t="s">
        <v>75</v>
      </c>
      <c r="E743" s="197">
        <v>202</v>
      </c>
      <c r="F743" s="197">
        <v>1826</v>
      </c>
      <c r="G743" s="197">
        <v>368852</v>
      </c>
      <c r="H743" s="197">
        <v>672</v>
      </c>
      <c r="I743" s="197">
        <v>135744</v>
      </c>
      <c r="J743" s="197">
        <v>233108</v>
      </c>
    </row>
    <row r="744" spans="1:10" ht="14.1" customHeight="1" x14ac:dyDescent="0.15">
      <c r="A744" s="231"/>
      <c r="B744" s="231"/>
      <c r="C744" s="231"/>
      <c r="D744" s="199" t="s">
        <v>69</v>
      </c>
      <c r="E744" s="197">
        <v>39</v>
      </c>
      <c r="F744" s="197">
        <v>29473</v>
      </c>
      <c r="G744" s="197">
        <v>1149447</v>
      </c>
      <c r="H744" s="197">
        <v>672</v>
      </c>
      <c r="I744" s="197">
        <v>26208</v>
      </c>
      <c r="J744" s="197">
        <v>1123239</v>
      </c>
    </row>
    <row r="745" spans="1:10" ht="14.1" customHeight="1" x14ac:dyDescent="0.15">
      <c r="A745" s="231"/>
      <c r="B745" s="231"/>
      <c r="C745" s="231"/>
      <c r="D745" s="199" t="s">
        <v>138</v>
      </c>
      <c r="E745" s="197">
        <v>559</v>
      </c>
      <c r="F745" s="197">
        <v>4304</v>
      </c>
      <c r="G745" s="197">
        <v>2405936</v>
      </c>
      <c r="H745" s="197">
        <v>672</v>
      </c>
      <c r="I745" s="197">
        <v>375648</v>
      </c>
      <c r="J745" s="197">
        <v>2030288</v>
      </c>
    </row>
    <row r="746" spans="1:10" ht="14.1" customHeight="1" x14ac:dyDescent="0.15">
      <c r="A746" s="231"/>
      <c r="B746" s="231"/>
      <c r="C746" s="231"/>
      <c r="D746" s="199" t="s">
        <v>139</v>
      </c>
      <c r="E746" s="197">
        <v>315</v>
      </c>
      <c r="F746" s="197">
        <v>5559</v>
      </c>
      <c r="G746" s="197">
        <v>1751085</v>
      </c>
      <c r="H746" s="197">
        <v>672</v>
      </c>
      <c r="I746" s="197">
        <v>211680</v>
      </c>
      <c r="J746" s="197">
        <v>1539405</v>
      </c>
    </row>
    <row r="747" spans="1:10" ht="14.1" customHeight="1" x14ac:dyDescent="0.15">
      <c r="A747" s="231"/>
      <c r="B747" s="235" t="s">
        <v>164</v>
      </c>
      <c r="C747" s="232" t="s">
        <v>67</v>
      </c>
      <c r="D747" s="199" t="s">
        <v>143</v>
      </c>
      <c r="E747" s="197">
        <v>17</v>
      </c>
      <c r="F747" s="197">
        <v>43085</v>
      </c>
      <c r="G747" s="197">
        <v>732445</v>
      </c>
      <c r="H747" s="197">
        <v>1219</v>
      </c>
      <c r="I747" s="197">
        <v>20723</v>
      </c>
      <c r="J747" s="197">
        <v>711722</v>
      </c>
    </row>
    <row r="748" spans="1:10" ht="14.1" customHeight="1" x14ac:dyDescent="0.15">
      <c r="A748" s="231"/>
      <c r="B748" s="231"/>
      <c r="C748" s="231"/>
      <c r="D748" s="199" t="s">
        <v>144</v>
      </c>
      <c r="E748" s="197">
        <v>31</v>
      </c>
      <c r="F748" s="197">
        <v>25774</v>
      </c>
      <c r="G748" s="197">
        <v>798994</v>
      </c>
      <c r="H748" s="197">
        <v>1219</v>
      </c>
      <c r="I748" s="197">
        <v>37789</v>
      </c>
      <c r="J748" s="197">
        <v>761205</v>
      </c>
    </row>
    <row r="749" spans="1:10" ht="14.1" customHeight="1" x14ac:dyDescent="0.15">
      <c r="A749" s="231"/>
      <c r="B749" s="231"/>
      <c r="C749" s="231"/>
      <c r="D749" s="199" t="s">
        <v>85</v>
      </c>
      <c r="E749" s="197">
        <v>10</v>
      </c>
      <c r="F749" s="197">
        <v>25774</v>
      </c>
      <c r="G749" s="197">
        <v>257740</v>
      </c>
      <c r="H749" s="197">
        <v>1219</v>
      </c>
      <c r="I749" s="197">
        <v>12190</v>
      </c>
      <c r="J749" s="197">
        <v>245550</v>
      </c>
    </row>
    <row r="750" spans="1:10" ht="14.1" customHeight="1" x14ac:dyDescent="0.15">
      <c r="A750" s="231"/>
      <c r="B750" s="231"/>
      <c r="C750" s="231"/>
      <c r="D750" s="199" t="s">
        <v>140</v>
      </c>
      <c r="E750" s="197">
        <v>24</v>
      </c>
      <c r="F750" s="197">
        <v>12572</v>
      </c>
      <c r="G750" s="197">
        <v>301728</v>
      </c>
      <c r="H750" s="197">
        <v>1219</v>
      </c>
      <c r="I750" s="197">
        <v>29256</v>
      </c>
      <c r="J750" s="197">
        <v>272472</v>
      </c>
    </row>
    <row r="751" spans="1:10" ht="14.1" customHeight="1" x14ac:dyDescent="0.15">
      <c r="A751" s="231"/>
      <c r="B751" s="231"/>
      <c r="C751" s="231"/>
      <c r="D751" s="199" t="s">
        <v>78</v>
      </c>
      <c r="E751" s="197">
        <v>1</v>
      </c>
      <c r="F751" s="197">
        <v>12572</v>
      </c>
      <c r="G751" s="197">
        <v>12572</v>
      </c>
      <c r="H751" s="197">
        <v>1219</v>
      </c>
      <c r="I751" s="197">
        <v>1219</v>
      </c>
      <c r="J751" s="197">
        <v>11353</v>
      </c>
    </row>
    <row r="752" spans="1:10" ht="14.1" customHeight="1" x14ac:dyDescent="0.15">
      <c r="A752" s="231"/>
      <c r="B752" s="231"/>
      <c r="C752" s="231"/>
      <c r="D752" s="199" t="s">
        <v>145</v>
      </c>
      <c r="E752" s="197">
        <v>21</v>
      </c>
      <c r="F752" s="197">
        <v>9616</v>
      </c>
      <c r="G752" s="197">
        <v>201936</v>
      </c>
      <c r="H752" s="197">
        <v>1219</v>
      </c>
      <c r="I752" s="197">
        <v>25599</v>
      </c>
      <c r="J752" s="197">
        <v>176337</v>
      </c>
    </row>
    <row r="753" spans="1:10" ht="14.1" customHeight="1" x14ac:dyDescent="0.15">
      <c r="A753" s="231"/>
      <c r="B753" s="231"/>
      <c r="C753" s="231"/>
      <c r="D753" s="199" t="s">
        <v>83</v>
      </c>
      <c r="E753" s="197">
        <v>2</v>
      </c>
      <c r="F753" s="197">
        <v>9616</v>
      </c>
      <c r="G753" s="197">
        <v>19232</v>
      </c>
      <c r="H753" s="197">
        <v>1219</v>
      </c>
      <c r="I753" s="197">
        <v>2438</v>
      </c>
      <c r="J753" s="197">
        <v>16794</v>
      </c>
    </row>
    <row r="754" spans="1:10" ht="14.1" customHeight="1" x14ac:dyDescent="0.15">
      <c r="A754" s="231"/>
      <c r="B754" s="231"/>
      <c r="C754" s="231"/>
      <c r="D754" s="199" t="s">
        <v>135</v>
      </c>
      <c r="E754" s="197">
        <v>41</v>
      </c>
      <c r="F754" s="197">
        <v>6540</v>
      </c>
      <c r="G754" s="197">
        <v>268140</v>
      </c>
      <c r="H754" s="197">
        <v>1219</v>
      </c>
      <c r="I754" s="197">
        <v>49979</v>
      </c>
      <c r="J754" s="197">
        <v>218161</v>
      </c>
    </row>
    <row r="755" spans="1:10" ht="14.1" customHeight="1" x14ac:dyDescent="0.15">
      <c r="A755" s="231"/>
      <c r="B755" s="231"/>
      <c r="C755" s="231"/>
      <c r="D755" s="199" t="s">
        <v>77</v>
      </c>
      <c r="E755" s="197">
        <v>624</v>
      </c>
      <c r="F755" s="197">
        <v>6540</v>
      </c>
      <c r="G755" s="197">
        <v>4080960</v>
      </c>
      <c r="H755" s="197">
        <v>1219</v>
      </c>
      <c r="I755" s="197">
        <v>760656</v>
      </c>
      <c r="J755" s="197">
        <v>3320304</v>
      </c>
    </row>
    <row r="756" spans="1:10" ht="14.1" customHeight="1" x14ac:dyDescent="0.15">
      <c r="A756" s="231"/>
      <c r="B756" s="231"/>
      <c r="C756" s="231"/>
      <c r="D756" s="199" t="s">
        <v>89</v>
      </c>
      <c r="E756" s="197">
        <v>1</v>
      </c>
      <c r="F756" s="197">
        <v>1154</v>
      </c>
      <c r="G756" s="197">
        <v>1154</v>
      </c>
      <c r="H756" s="197">
        <v>1219</v>
      </c>
      <c r="I756" s="197">
        <v>1219</v>
      </c>
      <c r="J756" s="197">
        <v>-65</v>
      </c>
    </row>
    <row r="757" spans="1:10" ht="29.1" customHeight="1" x14ac:dyDescent="0.15">
      <c r="A757" s="231"/>
      <c r="B757" s="231"/>
      <c r="C757" s="230" t="s">
        <v>156</v>
      </c>
      <c r="D757" s="199" t="s">
        <v>79</v>
      </c>
      <c r="E757" s="197">
        <v>5</v>
      </c>
      <c r="F757" s="197">
        <v>27135</v>
      </c>
      <c r="G757" s="197">
        <v>135675</v>
      </c>
      <c r="H757" s="197">
        <v>2580</v>
      </c>
      <c r="I757" s="197">
        <v>12900</v>
      </c>
      <c r="J757" s="197">
        <v>122775</v>
      </c>
    </row>
    <row r="758" spans="1:10" ht="14.1" customHeight="1" x14ac:dyDescent="0.15">
      <c r="A758" s="231"/>
      <c r="B758" s="231"/>
      <c r="C758" s="231"/>
      <c r="D758" s="199" t="s">
        <v>73</v>
      </c>
      <c r="E758" s="197">
        <v>3</v>
      </c>
      <c r="F758" s="197">
        <v>13933</v>
      </c>
      <c r="G758" s="197">
        <v>41799</v>
      </c>
      <c r="H758" s="197">
        <v>2580</v>
      </c>
      <c r="I758" s="197">
        <v>7740</v>
      </c>
      <c r="J758" s="197">
        <v>34059</v>
      </c>
    </row>
    <row r="759" spans="1:10" ht="14.1" customHeight="1" x14ac:dyDescent="0.15">
      <c r="A759" s="231"/>
      <c r="B759" s="231"/>
      <c r="C759" s="231"/>
      <c r="D759" s="199" t="s">
        <v>74</v>
      </c>
      <c r="E759" s="197">
        <v>17</v>
      </c>
      <c r="F759" s="197">
        <v>10977</v>
      </c>
      <c r="G759" s="197">
        <v>186609</v>
      </c>
      <c r="H759" s="197">
        <v>2580</v>
      </c>
      <c r="I759" s="197">
        <v>43860</v>
      </c>
      <c r="J759" s="197">
        <v>142749</v>
      </c>
    </row>
    <row r="760" spans="1:10" ht="14.1" customHeight="1" x14ac:dyDescent="0.15">
      <c r="A760" s="231"/>
      <c r="B760" s="231"/>
      <c r="C760" s="231"/>
      <c r="D760" s="199" t="s">
        <v>71</v>
      </c>
      <c r="E760" s="197">
        <v>37</v>
      </c>
      <c r="F760" s="197">
        <v>7901</v>
      </c>
      <c r="G760" s="197">
        <v>292337</v>
      </c>
      <c r="H760" s="197">
        <v>2580</v>
      </c>
      <c r="I760" s="197">
        <v>95460</v>
      </c>
      <c r="J760" s="197">
        <v>196877</v>
      </c>
    </row>
    <row r="761" spans="1:10" ht="29.1" customHeight="1" x14ac:dyDescent="0.15">
      <c r="A761" s="231"/>
      <c r="B761" s="231"/>
      <c r="C761" s="230" t="s">
        <v>158</v>
      </c>
      <c r="D761" s="199" t="s">
        <v>88</v>
      </c>
      <c r="E761" s="197">
        <v>1</v>
      </c>
      <c r="F761" s="197">
        <v>59297</v>
      </c>
      <c r="G761" s="197">
        <v>59297</v>
      </c>
      <c r="H761" s="197">
        <v>1891</v>
      </c>
      <c r="I761" s="197">
        <v>1891</v>
      </c>
      <c r="J761" s="197">
        <v>57406</v>
      </c>
    </row>
    <row r="762" spans="1:10" ht="14.1" customHeight="1" x14ac:dyDescent="0.15">
      <c r="A762" s="231"/>
      <c r="B762" s="231"/>
      <c r="C762" s="231"/>
      <c r="D762" s="199" t="s">
        <v>101</v>
      </c>
      <c r="E762" s="197">
        <v>328</v>
      </c>
      <c r="F762" s="197">
        <v>43757</v>
      </c>
      <c r="G762" s="197">
        <v>14352296</v>
      </c>
      <c r="H762" s="197">
        <v>1891</v>
      </c>
      <c r="I762" s="197">
        <v>620248</v>
      </c>
      <c r="J762" s="197">
        <v>13732048</v>
      </c>
    </row>
    <row r="763" spans="1:10" ht="14.1" customHeight="1" x14ac:dyDescent="0.15">
      <c r="A763" s="231"/>
      <c r="B763" s="231"/>
      <c r="C763" s="231"/>
      <c r="D763" s="199" t="s">
        <v>79</v>
      </c>
      <c r="E763" s="197">
        <v>1565</v>
      </c>
      <c r="F763" s="197">
        <v>26446</v>
      </c>
      <c r="G763" s="197">
        <v>41387990</v>
      </c>
      <c r="H763" s="197">
        <v>1891</v>
      </c>
      <c r="I763" s="197">
        <v>2959415</v>
      </c>
      <c r="J763" s="197">
        <v>38428575</v>
      </c>
    </row>
    <row r="764" spans="1:10" ht="14.1" customHeight="1" x14ac:dyDescent="0.15">
      <c r="A764" s="231"/>
      <c r="B764" s="231"/>
      <c r="C764" s="231"/>
      <c r="D764" s="199" t="s">
        <v>73</v>
      </c>
      <c r="E764" s="197">
        <v>1345</v>
      </c>
      <c r="F764" s="197">
        <v>13244</v>
      </c>
      <c r="G764" s="197">
        <v>17813180</v>
      </c>
      <c r="H764" s="197">
        <v>1891</v>
      </c>
      <c r="I764" s="197">
        <v>2543395</v>
      </c>
      <c r="J764" s="197">
        <v>15269785</v>
      </c>
    </row>
    <row r="765" spans="1:10" ht="14.1" customHeight="1" x14ac:dyDescent="0.15">
      <c r="A765" s="231"/>
      <c r="B765" s="231"/>
      <c r="C765" s="231"/>
      <c r="D765" s="199" t="s">
        <v>74</v>
      </c>
      <c r="E765" s="197">
        <v>3941</v>
      </c>
      <c r="F765" s="197">
        <v>10288</v>
      </c>
      <c r="G765" s="197">
        <v>40545008</v>
      </c>
      <c r="H765" s="197">
        <v>1891</v>
      </c>
      <c r="I765" s="197">
        <v>7452431</v>
      </c>
      <c r="J765" s="197">
        <v>33092577</v>
      </c>
    </row>
    <row r="766" spans="1:10" ht="14.1" customHeight="1" x14ac:dyDescent="0.15">
      <c r="A766" s="231"/>
      <c r="B766" s="231"/>
      <c r="C766" s="231"/>
      <c r="D766" s="199" t="s">
        <v>71</v>
      </c>
      <c r="E766" s="197">
        <v>5152</v>
      </c>
      <c r="F766" s="197">
        <v>7212</v>
      </c>
      <c r="G766" s="197">
        <v>37156224</v>
      </c>
      <c r="H766" s="197">
        <v>1891</v>
      </c>
      <c r="I766" s="197">
        <v>9742432</v>
      </c>
      <c r="J766" s="197">
        <v>27413792</v>
      </c>
    </row>
    <row r="767" spans="1:10" ht="14.1" customHeight="1" x14ac:dyDescent="0.15">
      <c r="A767" s="231"/>
      <c r="B767" s="231"/>
      <c r="C767" s="231"/>
      <c r="D767" s="199" t="s">
        <v>72</v>
      </c>
      <c r="E767" s="197">
        <v>21</v>
      </c>
      <c r="F767" s="197">
        <v>4743</v>
      </c>
      <c r="G767" s="197">
        <v>99603</v>
      </c>
      <c r="H767" s="197">
        <v>1891</v>
      </c>
      <c r="I767" s="197">
        <v>39711</v>
      </c>
      <c r="J767" s="197">
        <v>59892</v>
      </c>
    </row>
    <row r="768" spans="1:10" ht="29.1" customHeight="1" x14ac:dyDescent="0.15">
      <c r="A768" s="230" t="s">
        <v>117</v>
      </c>
      <c r="B768" s="231" t="s">
        <v>53</v>
      </c>
      <c r="C768" s="231"/>
      <c r="D768" s="231"/>
      <c r="E768" s="197"/>
      <c r="F768" s="197">
        <v>16509</v>
      </c>
      <c r="G768" s="197">
        <v>215871</v>
      </c>
      <c r="H768" s="197"/>
      <c r="I768" s="197">
        <v>34995</v>
      </c>
      <c r="J768" s="197">
        <v>180876</v>
      </c>
    </row>
    <row r="769" spans="1:10" ht="14.1" customHeight="1" x14ac:dyDescent="0.15">
      <c r="A769" s="231"/>
      <c r="B769" s="199" t="s">
        <v>63</v>
      </c>
      <c r="C769" s="199" t="s">
        <v>64</v>
      </c>
      <c r="D769" s="199" t="s">
        <v>65</v>
      </c>
      <c r="E769" s="233">
        <v>3</v>
      </c>
      <c r="F769" s="233">
        <v>4993</v>
      </c>
      <c r="G769" s="233">
        <v>14979</v>
      </c>
      <c r="H769" s="233">
        <v>1361</v>
      </c>
      <c r="I769" s="233">
        <v>4083</v>
      </c>
      <c r="J769" s="233">
        <v>10896</v>
      </c>
    </row>
    <row r="770" spans="1:10" ht="42.95" customHeight="1" x14ac:dyDescent="0.15">
      <c r="A770" s="231"/>
      <c r="B770" s="230" t="s">
        <v>168</v>
      </c>
      <c r="C770" s="200" t="s">
        <v>156</v>
      </c>
      <c r="D770" s="199" t="s">
        <v>138</v>
      </c>
      <c r="E770" s="234"/>
      <c r="F770" s="234"/>
      <c r="G770" s="234"/>
      <c r="H770" s="234"/>
      <c r="I770" s="234"/>
      <c r="J770" s="234"/>
    </row>
    <row r="771" spans="1:10" ht="29.1" customHeight="1" x14ac:dyDescent="0.15">
      <c r="A771" s="231"/>
      <c r="B771" s="231"/>
      <c r="C771" s="230" t="s">
        <v>158</v>
      </c>
      <c r="D771" s="199" t="s">
        <v>71</v>
      </c>
      <c r="E771" s="197">
        <v>1</v>
      </c>
      <c r="F771" s="197">
        <v>7212</v>
      </c>
      <c r="G771" s="197">
        <v>7212</v>
      </c>
      <c r="H771" s="197">
        <v>672</v>
      </c>
      <c r="I771" s="197">
        <v>672</v>
      </c>
      <c r="J771" s="197">
        <v>6540</v>
      </c>
    </row>
    <row r="772" spans="1:10" ht="14.1" customHeight="1" x14ac:dyDescent="0.15">
      <c r="A772" s="231"/>
      <c r="B772" s="231"/>
      <c r="C772" s="231"/>
      <c r="D772" s="199" t="s">
        <v>138</v>
      </c>
      <c r="E772" s="197">
        <v>45</v>
      </c>
      <c r="F772" s="197">
        <v>4304</v>
      </c>
      <c r="G772" s="197">
        <v>193680</v>
      </c>
      <c r="H772" s="197">
        <v>672</v>
      </c>
      <c r="I772" s="197">
        <v>30240</v>
      </c>
      <c r="J772" s="197">
        <v>163440</v>
      </c>
    </row>
    <row r="773" spans="1:10" ht="29.1" customHeight="1" x14ac:dyDescent="0.15">
      <c r="A773" s="230" t="s">
        <v>154</v>
      </c>
      <c r="B773" s="231" t="s">
        <v>53</v>
      </c>
      <c r="C773" s="231"/>
      <c r="D773" s="231"/>
      <c r="E773" s="197"/>
      <c r="F773" s="197">
        <v>1590447</v>
      </c>
      <c r="G773" s="197">
        <v>841265624</v>
      </c>
      <c r="H773" s="197"/>
      <c r="I773" s="197">
        <v>103873591</v>
      </c>
      <c r="J773" s="197">
        <v>737392033</v>
      </c>
    </row>
    <row r="774" spans="1:10" ht="14.1" customHeight="1" x14ac:dyDescent="0.15">
      <c r="A774" s="231"/>
      <c r="B774" s="199" t="s">
        <v>63</v>
      </c>
      <c r="C774" s="199" t="s">
        <v>64</v>
      </c>
      <c r="D774" s="199" t="s">
        <v>65</v>
      </c>
      <c r="E774" s="233">
        <v>58</v>
      </c>
      <c r="F774" s="233">
        <v>13948</v>
      </c>
      <c r="G774" s="233">
        <v>808984</v>
      </c>
      <c r="H774" s="233">
        <v>0</v>
      </c>
      <c r="I774" s="233">
        <v>0</v>
      </c>
      <c r="J774" s="233">
        <v>808984</v>
      </c>
    </row>
    <row r="775" spans="1:10" ht="14.1" customHeight="1" x14ac:dyDescent="0.15">
      <c r="A775" s="231"/>
      <c r="B775" s="235" t="s">
        <v>66</v>
      </c>
      <c r="C775" s="232" t="s">
        <v>67</v>
      </c>
      <c r="D775" s="199" t="s">
        <v>133</v>
      </c>
      <c r="E775" s="234"/>
      <c r="F775" s="234"/>
      <c r="G775" s="234"/>
      <c r="H775" s="234"/>
      <c r="I775" s="234"/>
      <c r="J775" s="234"/>
    </row>
    <row r="776" spans="1:10" ht="14.1" customHeight="1" x14ac:dyDescent="0.15">
      <c r="A776" s="231"/>
      <c r="B776" s="231"/>
      <c r="C776" s="231"/>
      <c r="D776" s="199" t="s">
        <v>131</v>
      </c>
      <c r="E776" s="197">
        <v>23</v>
      </c>
      <c r="F776" s="197">
        <v>13948</v>
      </c>
      <c r="G776" s="197">
        <v>320804</v>
      </c>
      <c r="H776" s="197">
        <v>0</v>
      </c>
      <c r="I776" s="197">
        <v>0</v>
      </c>
      <c r="J776" s="197">
        <v>320804</v>
      </c>
    </row>
    <row r="777" spans="1:10" ht="29.1" customHeight="1" x14ac:dyDescent="0.15">
      <c r="A777" s="231"/>
      <c r="B777" s="231"/>
      <c r="C777" s="200" t="s">
        <v>156</v>
      </c>
      <c r="D777" s="199" t="s">
        <v>132</v>
      </c>
      <c r="E777" s="197">
        <v>27</v>
      </c>
      <c r="F777" s="197">
        <v>15309</v>
      </c>
      <c r="G777" s="197">
        <v>413343</v>
      </c>
      <c r="H777" s="197">
        <v>2580</v>
      </c>
      <c r="I777" s="197">
        <v>69660</v>
      </c>
      <c r="J777" s="197">
        <v>343683</v>
      </c>
    </row>
    <row r="778" spans="1:10" ht="29.1" customHeight="1" x14ac:dyDescent="0.15">
      <c r="A778" s="231"/>
      <c r="B778" s="231"/>
      <c r="C778" s="200" t="s">
        <v>157</v>
      </c>
      <c r="D778" s="199" t="s">
        <v>132</v>
      </c>
      <c r="E778" s="197">
        <v>44</v>
      </c>
      <c r="F778" s="197">
        <v>15040</v>
      </c>
      <c r="G778" s="197">
        <v>661753</v>
      </c>
      <c r="H778" s="197">
        <v>2528</v>
      </c>
      <c r="I778" s="197">
        <v>111232</v>
      </c>
      <c r="J778" s="197">
        <v>550521</v>
      </c>
    </row>
    <row r="779" spans="1:10" ht="29.1" customHeight="1" x14ac:dyDescent="0.15">
      <c r="A779" s="231"/>
      <c r="B779" s="231"/>
      <c r="C779" s="200" t="s">
        <v>158</v>
      </c>
      <c r="D779" s="199" t="s">
        <v>132</v>
      </c>
      <c r="E779" s="197">
        <v>8600</v>
      </c>
      <c r="F779" s="197">
        <v>14620</v>
      </c>
      <c r="G779" s="197">
        <v>125732000</v>
      </c>
      <c r="H779" s="197">
        <v>1891</v>
      </c>
      <c r="I779" s="197">
        <v>16262600</v>
      </c>
      <c r="J779" s="197">
        <v>109469400</v>
      </c>
    </row>
    <row r="780" spans="1:10" ht="29.1" customHeight="1" x14ac:dyDescent="0.15">
      <c r="A780" s="231"/>
      <c r="B780" s="198" t="s">
        <v>76</v>
      </c>
      <c r="C780" s="200" t="s">
        <v>158</v>
      </c>
      <c r="D780" s="199" t="s">
        <v>71</v>
      </c>
      <c r="E780" s="197">
        <v>1</v>
      </c>
      <c r="F780" s="197">
        <v>7212</v>
      </c>
      <c r="G780" s="197">
        <v>7212</v>
      </c>
      <c r="H780" s="197">
        <v>672</v>
      </c>
      <c r="I780" s="197">
        <v>672</v>
      </c>
      <c r="J780" s="197">
        <v>6540</v>
      </c>
    </row>
    <row r="781" spans="1:10" ht="14.1" customHeight="1" x14ac:dyDescent="0.15">
      <c r="A781" s="231"/>
      <c r="B781" s="235" t="s">
        <v>159</v>
      </c>
      <c r="C781" s="232" t="s">
        <v>108</v>
      </c>
      <c r="D781" s="199" t="s">
        <v>160</v>
      </c>
      <c r="E781" s="197">
        <v>1148</v>
      </c>
      <c r="F781" s="197">
        <v>24755</v>
      </c>
      <c r="G781" s="197">
        <v>28418740</v>
      </c>
      <c r="H781" s="197">
        <v>4105</v>
      </c>
      <c r="I781" s="197">
        <v>4712540</v>
      </c>
      <c r="J781" s="197">
        <v>23706200</v>
      </c>
    </row>
    <row r="782" spans="1:10" ht="14.1" customHeight="1" x14ac:dyDescent="0.15">
      <c r="A782" s="231"/>
      <c r="B782" s="231"/>
      <c r="C782" s="231"/>
      <c r="D782" s="199" t="s">
        <v>162</v>
      </c>
      <c r="E782" s="197">
        <v>1795</v>
      </c>
      <c r="F782" s="197">
        <v>21320</v>
      </c>
      <c r="G782" s="197">
        <v>38269400</v>
      </c>
      <c r="H782" s="197">
        <v>4105</v>
      </c>
      <c r="I782" s="197">
        <v>7368475</v>
      </c>
      <c r="J782" s="197">
        <v>30900925</v>
      </c>
    </row>
    <row r="783" spans="1:10" ht="42.95" customHeight="1" x14ac:dyDescent="0.15">
      <c r="A783" s="231"/>
      <c r="B783" s="230" t="s">
        <v>168</v>
      </c>
      <c r="C783" s="232" t="s">
        <v>67</v>
      </c>
      <c r="D783" s="199" t="s">
        <v>151</v>
      </c>
      <c r="E783" s="197">
        <v>2</v>
      </c>
      <c r="F783" s="197">
        <v>58625</v>
      </c>
      <c r="G783" s="197">
        <v>117250</v>
      </c>
      <c r="H783" s="197">
        <v>0</v>
      </c>
      <c r="I783" s="197">
        <v>0</v>
      </c>
      <c r="J783" s="197">
        <v>117250</v>
      </c>
    </row>
    <row r="784" spans="1:10" ht="14.1" customHeight="1" x14ac:dyDescent="0.15">
      <c r="A784" s="231"/>
      <c r="B784" s="231"/>
      <c r="C784" s="231"/>
      <c r="D784" s="199" t="s">
        <v>104</v>
      </c>
      <c r="E784" s="197">
        <v>3</v>
      </c>
      <c r="F784" s="197">
        <v>58625</v>
      </c>
      <c r="G784" s="197">
        <v>175875</v>
      </c>
      <c r="H784" s="197">
        <v>0</v>
      </c>
      <c r="I784" s="197">
        <v>0</v>
      </c>
      <c r="J784" s="197">
        <v>175875</v>
      </c>
    </row>
    <row r="785" spans="1:10" ht="14.1" customHeight="1" x14ac:dyDescent="0.15">
      <c r="A785" s="231"/>
      <c r="B785" s="231"/>
      <c r="C785" s="231"/>
      <c r="D785" s="199" t="s">
        <v>144</v>
      </c>
      <c r="E785" s="197">
        <v>14</v>
      </c>
      <c r="F785" s="197">
        <v>25774</v>
      </c>
      <c r="G785" s="197">
        <v>360836</v>
      </c>
      <c r="H785" s="197">
        <v>0</v>
      </c>
      <c r="I785" s="197">
        <v>0</v>
      </c>
      <c r="J785" s="197">
        <v>360836</v>
      </c>
    </row>
    <row r="786" spans="1:10" ht="14.1" customHeight="1" x14ac:dyDescent="0.15">
      <c r="A786" s="231"/>
      <c r="B786" s="231"/>
      <c r="C786" s="231"/>
      <c r="D786" s="199" t="s">
        <v>85</v>
      </c>
      <c r="E786" s="197">
        <v>56</v>
      </c>
      <c r="F786" s="197">
        <v>25774</v>
      </c>
      <c r="G786" s="197">
        <v>1443344</v>
      </c>
      <c r="H786" s="197">
        <v>0</v>
      </c>
      <c r="I786" s="197">
        <v>0</v>
      </c>
      <c r="J786" s="197">
        <v>1443344</v>
      </c>
    </row>
    <row r="787" spans="1:10" ht="14.1" customHeight="1" x14ac:dyDescent="0.15">
      <c r="A787" s="231"/>
      <c r="B787" s="231"/>
      <c r="C787" s="231"/>
      <c r="D787" s="199" t="s">
        <v>140</v>
      </c>
      <c r="E787" s="197">
        <v>30</v>
      </c>
      <c r="F787" s="197">
        <v>12572</v>
      </c>
      <c r="G787" s="197">
        <v>377160</v>
      </c>
      <c r="H787" s="197">
        <v>0</v>
      </c>
      <c r="I787" s="197">
        <v>0</v>
      </c>
      <c r="J787" s="197">
        <v>377160</v>
      </c>
    </row>
    <row r="788" spans="1:10" ht="14.1" customHeight="1" x14ac:dyDescent="0.15">
      <c r="A788" s="231"/>
      <c r="B788" s="231"/>
      <c r="C788" s="231"/>
      <c r="D788" s="199" t="s">
        <v>78</v>
      </c>
      <c r="E788" s="197">
        <v>272</v>
      </c>
      <c r="F788" s="197">
        <v>12572</v>
      </c>
      <c r="G788" s="197">
        <v>3419584</v>
      </c>
      <c r="H788" s="197">
        <v>0</v>
      </c>
      <c r="I788" s="197">
        <v>0</v>
      </c>
      <c r="J788" s="197">
        <v>3419584</v>
      </c>
    </row>
    <row r="789" spans="1:10" ht="14.1" customHeight="1" x14ac:dyDescent="0.15">
      <c r="A789" s="231"/>
      <c r="B789" s="231"/>
      <c r="C789" s="231"/>
      <c r="D789" s="199" t="s">
        <v>145</v>
      </c>
      <c r="E789" s="197">
        <v>22</v>
      </c>
      <c r="F789" s="197">
        <v>9616</v>
      </c>
      <c r="G789" s="197">
        <v>211552</v>
      </c>
      <c r="H789" s="197">
        <v>0</v>
      </c>
      <c r="I789" s="197">
        <v>0</v>
      </c>
      <c r="J789" s="197">
        <v>211552</v>
      </c>
    </row>
    <row r="790" spans="1:10" ht="14.1" customHeight="1" x14ac:dyDescent="0.15">
      <c r="A790" s="231"/>
      <c r="B790" s="231"/>
      <c r="C790" s="231"/>
      <c r="D790" s="199" t="s">
        <v>83</v>
      </c>
      <c r="E790" s="197">
        <v>22</v>
      </c>
      <c r="F790" s="197">
        <v>9616</v>
      </c>
      <c r="G790" s="197">
        <v>211552</v>
      </c>
      <c r="H790" s="197">
        <v>0</v>
      </c>
      <c r="I790" s="197">
        <v>0</v>
      </c>
      <c r="J790" s="197">
        <v>211552</v>
      </c>
    </row>
    <row r="791" spans="1:10" ht="14.1" customHeight="1" x14ac:dyDescent="0.15">
      <c r="A791" s="231"/>
      <c r="B791" s="231"/>
      <c r="C791" s="231"/>
      <c r="D791" s="199" t="s">
        <v>135</v>
      </c>
      <c r="E791" s="197">
        <v>21</v>
      </c>
      <c r="F791" s="197">
        <v>6540</v>
      </c>
      <c r="G791" s="197">
        <v>137340</v>
      </c>
      <c r="H791" s="197">
        <v>0</v>
      </c>
      <c r="I791" s="197">
        <v>0</v>
      </c>
      <c r="J791" s="197">
        <v>137340</v>
      </c>
    </row>
    <row r="792" spans="1:10" ht="14.1" customHeight="1" x14ac:dyDescent="0.15">
      <c r="A792" s="231"/>
      <c r="B792" s="231"/>
      <c r="C792" s="231"/>
      <c r="D792" s="199" t="s">
        <v>77</v>
      </c>
      <c r="E792" s="197">
        <v>20</v>
      </c>
      <c r="F792" s="197">
        <v>6540</v>
      </c>
      <c r="G792" s="197">
        <v>130800</v>
      </c>
      <c r="H792" s="197">
        <v>0</v>
      </c>
      <c r="I792" s="197">
        <v>0</v>
      </c>
      <c r="J792" s="197">
        <v>130800</v>
      </c>
    </row>
    <row r="793" spans="1:10" ht="14.1" customHeight="1" x14ac:dyDescent="0.15">
      <c r="A793" s="231"/>
      <c r="B793" s="231"/>
      <c r="C793" s="231"/>
      <c r="D793" s="199" t="s">
        <v>146</v>
      </c>
      <c r="E793" s="197">
        <v>8</v>
      </c>
      <c r="F793" s="197">
        <v>2308</v>
      </c>
      <c r="G793" s="197">
        <v>18464</v>
      </c>
      <c r="H793" s="197">
        <v>0</v>
      </c>
      <c r="I793" s="197">
        <v>0</v>
      </c>
      <c r="J793" s="197">
        <v>18464</v>
      </c>
    </row>
    <row r="794" spans="1:10" ht="14.1" customHeight="1" x14ac:dyDescent="0.15">
      <c r="A794" s="231"/>
      <c r="B794" s="231"/>
      <c r="C794" s="231"/>
      <c r="D794" s="199" t="s">
        <v>84</v>
      </c>
      <c r="E794" s="197">
        <v>23</v>
      </c>
      <c r="F794" s="197">
        <v>2308</v>
      </c>
      <c r="G794" s="197">
        <v>53084</v>
      </c>
      <c r="H794" s="197">
        <v>0</v>
      </c>
      <c r="I794" s="197">
        <v>0</v>
      </c>
      <c r="J794" s="197">
        <v>53084</v>
      </c>
    </row>
    <row r="795" spans="1:10" ht="14.1" customHeight="1" x14ac:dyDescent="0.15">
      <c r="A795" s="231"/>
      <c r="B795" s="231"/>
      <c r="C795" s="231"/>
      <c r="D795" s="199" t="s">
        <v>147</v>
      </c>
      <c r="E795" s="197">
        <v>4</v>
      </c>
      <c r="F795" s="197">
        <v>1154</v>
      </c>
      <c r="G795" s="197">
        <v>4616</v>
      </c>
      <c r="H795" s="197">
        <v>0</v>
      </c>
      <c r="I795" s="197">
        <v>0</v>
      </c>
      <c r="J795" s="197">
        <v>4616</v>
      </c>
    </row>
    <row r="796" spans="1:10" ht="14.1" customHeight="1" x14ac:dyDescent="0.15">
      <c r="A796" s="231"/>
      <c r="B796" s="231"/>
      <c r="C796" s="231"/>
      <c r="D796" s="199" t="s">
        <v>89</v>
      </c>
      <c r="E796" s="197">
        <v>7</v>
      </c>
      <c r="F796" s="197">
        <v>1154</v>
      </c>
      <c r="G796" s="197">
        <v>8078</v>
      </c>
      <c r="H796" s="197">
        <v>0</v>
      </c>
      <c r="I796" s="197">
        <v>0</v>
      </c>
      <c r="J796" s="197">
        <v>8078</v>
      </c>
    </row>
    <row r="797" spans="1:10" ht="14.1" customHeight="1" x14ac:dyDescent="0.15">
      <c r="A797" s="231"/>
      <c r="B797" s="231"/>
      <c r="C797" s="231"/>
      <c r="D797" s="199" t="s">
        <v>141</v>
      </c>
      <c r="E797" s="197">
        <v>1</v>
      </c>
      <c r="F797" s="197">
        <v>3632</v>
      </c>
      <c r="G797" s="197">
        <v>3632</v>
      </c>
      <c r="H797" s="197">
        <v>0</v>
      </c>
      <c r="I797" s="197">
        <v>0</v>
      </c>
      <c r="J797" s="197">
        <v>3632</v>
      </c>
    </row>
    <row r="798" spans="1:10" ht="14.1" customHeight="1" x14ac:dyDescent="0.15">
      <c r="A798" s="231"/>
      <c r="B798" s="231"/>
      <c r="C798" s="231"/>
      <c r="D798" s="199" t="s">
        <v>136</v>
      </c>
      <c r="E798" s="197">
        <v>17</v>
      </c>
      <c r="F798" s="197">
        <v>3632</v>
      </c>
      <c r="G798" s="197">
        <v>61744</v>
      </c>
      <c r="H798" s="197">
        <v>0</v>
      </c>
      <c r="I798" s="197">
        <v>0</v>
      </c>
      <c r="J798" s="197">
        <v>61744</v>
      </c>
    </row>
    <row r="799" spans="1:10" ht="14.1" customHeight="1" x14ac:dyDescent="0.15">
      <c r="A799" s="231"/>
      <c r="B799" s="231"/>
      <c r="C799" s="231"/>
      <c r="D799" s="199" t="s">
        <v>142</v>
      </c>
      <c r="E799" s="197">
        <v>20</v>
      </c>
      <c r="F799" s="197">
        <v>4887</v>
      </c>
      <c r="G799" s="197">
        <v>97740</v>
      </c>
      <c r="H799" s="197">
        <v>0</v>
      </c>
      <c r="I799" s="197">
        <v>0</v>
      </c>
      <c r="J799" s="197">
        <v>97740</v>
      </c>
    </row>
    <row r="800" spans="1:10" ht="14.1" customHeight="1" x14ac:dyDescent="0.15">
      <c r="A800" s="231"/>
      <c r="B800" s="231"/>
      <c r="C800" s="231"/>
      <c r="D800" s="199" t="s">
        <v>137</v>
      </c>
      <c r="E800" s="197">
        <v>365</v>
      </c>
      <c r="F800" s="197">
        <v>4887</v>
      </c>
      <c r="G800" s="197">
        <v>1783755</v>
      </c>
      <c r="H800" s="197">
        <v>0</v>
      </c>
      <c r="I800" s="197">
        <v>0</v>
      </c>
      <c r="J800" s="197">
        <v>1783755</v>
      </c>
    </row>
    <row r="801" spans="1:10" ht="29.1" customHeight="1" x14ac:dyDescent="0.15">
      <c r="A801" s="231"/>
      <c r="B801" s="231"/>
      <c r="C801" s="230" t="s">
        <v>156</v>
      </c>
      <c r="D801" s="199" t="s">
        <v>70</v>
      </c>
      <c r="E801" s="197">
        <v>37</v>
      </c>
      <c r="F801" s="197">
        <v>3817</v>
      </c>
      <c r="G801" s="197">
        <v>141229</v>
      </c>
      <c r="H801" s="197">
        <v>1361</v>
      </c>
      <c r="I801" s="197">
        <v>50357</v>
      </c>
      <c r="J801" s="197">
        <v>90872</v>
      </c>
    </row>
    <row r="802" spans="1:10" ht="14.1" customHeight="1" x14ac:dyDescent="0.15">
      <c r="A802" s="231"/>
      <c r="B802" s="231"/>
      <c r="C802" s="231"/>
      <c r="D802" s="199" t="s">
        <v>101</v>
      </c>
      <c r="E802" s="197">
        <v>1</v>
      </c>
      <c r="F802" s="197">
        <v>44446</v>
      </c>
      <c r="G802" s="197">
        <v>44446</v>
      </c>
      <c r="H802" s="197">
        <v>1361</v>
      </c>
      <c r="I802" s="197">
        <v>1361</v>
      </c>
      <c r="J802" s="197">
        <v>43085</v>
      </c>
    </row>
    <row r="803" spans="1:10" ht="14.1" customHeight="1" x14ac:dyDescent="0.15">
      <c r="A803" s="231"/>
      <c r="B803" s="231"/>
      <c r="C803" s="231"/>
      <c r="D803" s="199" t="s">
        <v>79</v>
      </c>
      <c r="E803" s="197">
        <v>21</v>
      </c>
      <c r="F803" s="197">
        <v>27135</v>
      </c>
      <c r="G803" s="197">
        <v>569835</v>
      </c>
      <c r="H803" s="197">
        <v>1361</v>
      </c>
      <c r="I803" s="197">
        <v>28581</v>
      </c>
      <c r="J803" s="197">
        <v>541254</v>
      </c>
    </row>
    <row r="804" spans="1:10" ht="14.1" customHeight="1" x14ac:dyDescent="0.15">
      <c r="A804" s="231"/>
      <c r="B804" s="231"/>
      <c r="C804" s="231"/>
      <c r="D804" s="199" t="s">
        <v>73</v>
      </c>
      <c r="E804" s="197">
        <v>37</v>
      </c>
      <c r="F804" s="197">
        <v>13933</v>
      </c>
      <c r="G804" s="197">
        <v>515521</v>
      </c>
      <c r="H804" s="197">
        <v>1361</v>
      </c>
      <c r="I804" s="197">
        <v>50357</v>
      </c>
      <c r="J804" s="197">
        <v>465164</v>
      </c>
    </row>
    <row r="805" spans="1:10" ht="14.1" customHeight="1" x14ac:dyDescent="0.15">
      <c r="A805" s="231"/>
      <c r="B805" s="231"/>
      <c r="C805" s="231"/>
      <c r="D805" s="199" t="s">
        <v>74</v>
      </c>
      <c r="E805" s="197">
        <v>21</v>
      </c>
      <c r="F805" s="197">
        <v>10977</v>
      </c>
      <c r="G805" s="197">
        <v>230517</v>
      </c>
      <c r="H805" s="197">
        <v>1361</v>
      </c>
      <c r="I805" s="197">
        <v>28581</v>
      </c>
      <c r="J805" s="197">
        <v>201936</v>
      </c>
    </row>
    <row r="806" spans="1:10" ht="14.1" customHeight="1" x14ac:dyDescent="0.15">
      <c r="A806" s="231"/>
      <c r="B806" s="231"/>
      <c r="C806" s="231"/>
      <c r="D806" s="199" t="s">
        <v>71</v>
      </c>
      <c r="E806" s="197">
        <v>53</v>
      </c>
      <c r="F806" s="197">
        <v>7901</v>
      </c>
      <c r="G806" s="197">
        <v>418753</v>
      </c>
      <c r="H806" s="197">
        <v>1361</v>
      </c>
      <c r="I806" s="197">
        <v>72133</v>
      </c>
      <c r="J806" s="197">
        <v>346620</v>
      </c>
    </row>
    <row r="807" spans="1:10" ht="14.1" customHeight="1" x14ac:dyDescent="0.15">
      <c r="A807" s="231"/>
      <c r="B807" s="231"/>
      <c r="C807" s="231"/>
      <c r="D807" s="199" t="s">
        <v>72</v>
      </c>
      <c r="E807" s="197">
        <v>4</v>
      </c>
      <c r="F807" s="197">
        <v>5432</v>
      </c>
      <c r="G807" s="197">
        <v>21728</v>
      </c>
      <c r="H807" s="197">
        <v>1361</v>
      </c>
      <c r="I807" s="197">
        <v>5444</v>
      </c>
      <c r="J807" s="197">
        <v>16284</v>
      </c>
    </row>
    <row r="808" spans="1:10" ht="14.1" customHeight="1" x14ac:dyDescent="0.15">
      <c r="A808" s="231"/>
      <c r="B808" s="231"/>
      <c r="C808" s="231"/>
      <c r="D808" s="199" t="s">
        <v>82</v>
      </c>
      <c r="E808" s="197">
        <v>9</v>
      </c>
      <c r="F808" s="197">
        <v>3669</v>
      </c>
      <c r="G808" s="197">
        <v>33021</v>
      </c>
      <c r="H808" s="197">
        <v>1361</v>
      </c>
      <c r="I808" s="197">
        <v>12249</v>
      </c>
      <c r="J808" s="197">
        <v>20772</v>
      </c>
    </row>
    <row r="809" spans="1:10" ht="14.1" customHeight="1" x14ac:dyDescent="0.15">
      <c r="A809" s="231"/>
      <c r="B809" s="231"/>
      <c r="C809" s="231"/>
      <c r="D809" s="199" t="s">
        <v>75</v>
      </c>
      <c r="E809" s="197">
        <v>33</v>
      </c>
      <c r="F809" s="197">
        <v>2515</v>
      </c>
      <c r="G809" s="197">
        <v>82995</v>
      </c>
      <c r="H809" s="197">
        <v>1361</v>
      </c>
      <c r="I809" s="197">
        <v>44913</v>
      </c>
      <c r="J809" s="197">
        <v>38082</v>
      </c>
    </row>
    <row r="810" spans="1:10" ht="14.1" customHeight="1" x14ac:dyDescent="0.15">
      <c r="A810" s="231"/>
      <c r="B810" s="231"/>
      <c r="C810" s="231"/>
      <c r="D810" s="199" t="s">
        <v>69</v>
      </c>
      <c r="E810" s="197">
        <v>1</v>
      </c>
      <c r="F810" s="197">
        <v>30162</v>
      </c>
      <c r="G810" s="197">
        <v>30162</v>
      </c>
      <c r="H810" s="197">
        <v>1361</v>
      </c>
      <c r="I810" s="197">
        <v>1361</v>
      </c>
      <c r="J810" s="197">
        <v>28801</v>
      </c>
    </row>
    <row r="811" spans="1:10" ht="14.1" customHeight="1" x14ac:dyDescent="0.15">
      <c r="A811" s="231"/>
      <c r="B811" s="231"/>
      <c r="C811" s="231"/>
      <c r="D811" s="199" t="s">
        <v>138</v>
      </c>
      <c r="E811" s="197">
        <v>55</v>
      </c>
      <c r="F811" s="197">
        <v>4993</v>
      </c>
      <c r="G811" s="197">
        <v>274615</v>
      </c>
      <c r="H811" s="197">
        <v>1361</v>
      </c>
      <c r="I811" s="197">
        <v>74855</v>
      </c>
      <c r="J811" s="197">
        <v>199760</v>
      </c>
    </row>
    <row r="812" spans="1:10" ht="14.1" customHeight="1" x14ac:dyDescent="0.15">
      <c r="A812" s="231"/>
      <c r="B812" s="231"/>
      <c r="C812" s="231"/>
      <c r="D812" s="199" t="s">
        <v>139</v>
      </c>
      <c r="E812" s="197">
        <v>20</v>
      </c>
      <c r="F812" s="197">
        <v>6248</v>
      </c>
      <c r="G812" s="197">
        <v>124960</v>
      </c>
      <c r="H812" s="197">
        <v>1361</v>
      </c>
      <c r="I812" s="197">
        <v>27220</v>
      </c>
      <c r="J812" s="197">
        <v>97740</v>
      </c>
    </row>
    <row r="813" spans="1:10" ht="29.1" customHeight="1" x14ac:dyDescent="0.15">
      <c r="A813" s="231"/>
      <c r="B813" s="231"/>
      <c r="C813" s="230" t="s">
        <v>157</v>
      </c>
      <c r="D813" s="199" t="s">
        <v>70</v>
      </c>
      <c r="E813" s="197">
        <v>32</v>
      </c>
      <c r="F813" s="197">
        <v>3466</v>
      </c>
      <c r="G813" s="197">
        <v>110925</v>
      </c>
      <c r="H813" s="197">
        <v>1309</v>
      </c>
      <c r="I813" s="197">
        <v>41888</v>
      </c>
      <c r="J813" s="197">
        <v>69037</v>
      </c>
    </row>
    <row r="814" spans="1:10" ht="14.1" customHeight="1" x14ac:dyDescent="0.15">
      <c r="A814" s="231"/>
      <c r="B814" s="231"/>
      <c r="C814" s="231"/>
      <c r="D814" s="199" t="s">
        <v>101</v>
      </c>
      <c r="E814" s="197">
        <v>10</v>
      </c>
      <c r="F814" s="197">
        <v>44394</v>
      </c>
      <c r="G814" s="197">
        <v>443940</v>
      </c>
      <c r="H814" s="197">
        <v>1309</v>
      </c>
      <c r="I814" s="197">
        <v>13090</v>
      </c>
      <c r="J814" s="197">
        <v>430850</v>
      </c>
    </row>
    <row r="815" spans="1:10" ht="14.1" customHeight="1" x14ac:dyDescent="0.15">
      <c r="A815" s="231"/>
      <c r="B815" s="231"/>
      <c r="C815" s="231"/>
      <c r="D815" s="199" t="s">
        <v>79</v>
      </c>
      <c r="E815" s="197">
        <v>97</v>
      </c>
      <c r="F815" s="197">
        <v>26814</v>
      </c>
      <c r="G815" s="197">
        <v>2600934</v>
      </c>
      <c r="H815" s="197">
        <v>1309</v>
      </c>
      <c r="I815" s="197">
        <v>126973</v>
      </c>
      <c r="J815" s="197">
        <v>2473961</v>
      </c>
    </row>
    <row r="816" spans="1:10" ht="14.1" customHeight="1" x14ac:dyDescent="0.15">
      <c r="A816" s="231"/>
      <c r="B816" s="231"/>
      <c r="C816" s="231"/>
      <c r="D816" s="199" t="s">
        <v>73</v>
      </c>
      <c r="E816" s="197">
        <v>85</v>
      </c>
      <c r="F816" s="197">
        <v>13731</v>
      </c>
      <c r="G816" s="197">
        <v>1167145</v>
      </c>
      <c r="H816" s="197">
        <v>1309</v>
      </c>
      <c r="I816" s="197">
        <v>111265</v>
      </c>
      <c r="J816" s="197">
        <v>1055880</v>
      </c>
    </row>
    <row r="817" spans="1:10" ht="14.1" customHeight="1" x14ac:dyDescent="0.15">
      <c r="A817" s="231"/>
      <c r="B817" s="231"/>
      <c r="C817" s="231"/>
      <c r="D817" s="199" t="s">
        <v>74</v>
      </c>
      <c r="E817" s="197">
        <v>58</v>
      </c>
      <c r="F817" s="197">
        <v>10881</v>
      </c>
      <c r="G817" s="197">
        <v>631102</v>
      </c>
      <c r="H817" s="197">
        <v>1309</v>
      </c>
      <c r="I817" s="197">
        <v>75922</v>
      </c>
      <c r="J817" s="197">
        <v>555180</v>
      </c>
    </row>
    <row r="818" spans="1:10" ht="14.1" customHeight="1" x14ac:dyDescent="0.15">
      <c r="A818" s="231"/>
      <c r="B818" s="231"/>
      <c r="C818" s="231"/>
      <c r="D818" s="199" t="s">
        <v>71</v>
      </c>
      <c r="E818" s="197">
        <v>53</v>
      </c>
      <c r="F818" s="197">
        <v>7753</v>
      </c>
      <c r="G818" s="197">
        <v>410901</v>
      </c>
      <c r="H818" s="197">
        <v>1309</v>
      </c>
      <c r="I818" s="197">
        <v>69377</v>
      </c>
      <c r="J818" s="197">
        <v>341524</v>
      </c>
    </row>
    <row r="819" spans="1:10" ht="14.1" customHeight="1" x14ac:dyDescent="0.15">
      <c r="A819" s="231"/>
      <c r="B819" s="231"/>
      <c r="C819" s="231"/>
      <c r="D819" s="199" t="s">
        <v>82</v>
      </c>
      <c r="E819" s="197">
        <v>1</v>
      </c>
      <c r="F819" s="197">
        <v>3617</v>
      </c>
      <c r="G819" s="197">
        <v>3617</v>
      </c>
      <c r="H819" s="197">
        <v>1309</v>
      </c>
      <c r="I819" s="197">
        <v>1309</v>
      </c>
      <c r="J819" s="197">
        <v>2308</v>
      </c>
    </row>
    <row r="820" spans="1:10" ht="14.1" customHeight="1" x14ac:dyDescent="0.15">
      <c r="A820" s="231"/>
      <c r="B820" s="231"/>
      <c r="C820" s="231"/>
      <c r="D820" s="199" t="s">
        <v>75</v>
      </c>
      <c r="E820" s="197">
        <v>8</v>
      </c>
      <c r="F820" s="197">
        <v>2383</v>
      </c>
      <c r="G820" s="197">
        <v>19067</v>
      </c>
      <c r="H820" s="197">
        <v>1309</v>
      </c>
      <c r="I820" s="197">
        <v>10472</v>
      </c>
      <c r="J820" s="197">
        <v>8595</v>
      </c>
    </row>
    <row r="821" spans="1:10" ht="14.1" customHeight="1" x14ac:dyDescent="0.15">
      <c r="A821" s="231"/>
      <c r="B821" s="231"/>
      <c r="C821" s="231"/>
      <c r="D821" s="199" t="s">
        <v>138</v>
      </c>
      <c r="E821" s="197">
        <v>31</v>
      </c>
      <c r="F821" s="197">
        <v>4879</v>
      </c>
      <c r="G821" s="197">
        <v>151260</v>
      </c>
      <c r="H821" s="197">
        <v>1309</v>
      </c>
      <c r="I821" s="197">
        <v>40579</v>
      </c>
      <c r="J821" s="197">
        <v>110681</v>
      </c>
    </row>
    <row r="822" spans="1:10" ht="14.1" customHeight="1" x14ac:dyDescent="0.15">
      <c r="A822" s="231"/>
      <c r="B822" s="231"/>
      <c r="C822" s="231"/>
      <c r="D822" s="199" t="s">
        <v>139</v>
      </c>
      <c r="E822" s="197">
        <v>27</v>
      </c>
      <c r="F822" s="197">
        <v>6007</v>
      </c>
      <c r="G822" s="197">
        <v>162196</v>
      </c>
      <c r="H822" s="197">
        <v>1309</v>
      </c>
      <c r="I822" s="197">
        <v>35343</v>
      </c>
      <c r="J822" s="197">
        <v>126853</v>
      </c>
    </row>
    <row r="823" spans="1:10" ht="29.1" customHeight="1" x14ac:dyDescent="0.15">
      <c r="A823" s="231"/>
      <c r="B823" s="231"/>
      <c r="C823" s="230" t="s">
        <v>158</v>
      </c>
      <c r="D823" s="199" t="s">
        <v>70</v>
      </c>
      <c r="E823" s="197">
        <v>1629</v>
      </c>
      <c r="F823" s="197">
        <v>3128</v>
      </c>
      <c r="G823" s="197">
        <v>5095512</v>
      </c>
      <c r="H823" s="197">
        <v>672</v>
      </c>
      <c r="I823" s="197">
        <v>1094688</v>
      </c>
      <c r="J823" s="197">
        <v>4000824</v>
      </c>
    </row>
    <row r="824" spans="1:10" ht="14.1" customHeight="1" x14ac:dyDescent="0.15">
      <c r="A824" s="231"/>
      <c r="B824" s="231"/>
      <c r="C824" s="231"/>
      <c r="D824" s="199" t="s">
        <v>88</v>
      </c>
      <c r="E824" s="197">
        <v>133</v>
      </c>
      <c r="F824" s="197">
        <v>59297</v>
      </c>
      <c r="G824" s="197">
        <v>7886501</v>
      </c>
      <c r="H824" s="197">
        <v>672</v>
      </c>
      <c r="I824" s="197">
        <v>89376</v>
      </c>
      <c r="J824" s="197">
        <v>7797125</v>
      </c>
    </row>
    <row r="825" spans="1:10" ht="14.1" customHeight="1" x14ac:dyDescent="0.15">
      <c r="A825" s="231"/>
      <c r="B825" s="231"/>
      <c r="C825" s="231"/>
      <c r="D825" s="199" t="s">
        <v>101</v>
      </c>
      <c r="E825" s="197">
        <v>74</v>
      </c>
      <c r="F825" s="197">
        <v>43757</v>
      </c>
      <c r="G825" s="197">
        <v>3238018</v>
      </c>
      <c r="H825" s="197">
        <v>672</v>
      </c>
      <c r="I825" s="197">
        <v>49728</v>
      </c>
      <c r="J825" s="197">
        <v>3188290</v>
      </c>
    </row>
    <row r="826" spans="1:10" ht="14.1" customHeight="1" x14ac:dyDescent="0.15">
      <c r="A826" s="231"/>
      <c r="B826" s="231"/>
      <c r="C826" s="231"/>
      <c r="D826" s="199" t="s">
        <v>79</v>
      </c>
      <c r="E826" s="197">
        <v>3567</v>
      </c>
      <c r="F826" s="197">
        <v>26446</v>
      </c>
      <c r="G826" s="197">
        <v>94332882</v>
      </c>
      <c r="H826" s="197">
        <v>672</v>
      </c>
      <c r="I826" s="197">
        <v>2397024</v>
      </c>
      <c r="J826" s="197">
        <v>91935858</v>
      </c>
    </row>
    <row r="827" spans="1:10" ht="14.1" customHeight="1" x14ac:dyDescent="0.15">
      <c r="A827" s="231"/>
      <c r="B827" s="231"/>
      <c r="C827" s="231"/>
      <c r="D827" s="199" t="s">
        <v>73</v>
      </c>
      <c r="E827" s="197">
        <v>8740</v>
      </c>
      <c r="F827" s="197">
        <v>13244</v>
      </c>
      <c r="G827" s="197">
        <v>115752560</v>
      </c>
      <c r="H827" s="197">
        <v>672</v>
      </c>
      <c r="I827" s="197">
        <v>5873280</v>
      </c>
      <c r="J827" s="197">
        <v>109879280</v>
      </c>
    </row>
    <row r="828" spans="1:10" ht="14.1" customHeight="1" x14ac:dyDescent="0.15">
      <c r="A828" s="231"/>
      <c r="B828" s="231"/>
      <c r="C828" s="231"/>
      <c r="D828" s="199" t="s">
        <v>74</v>
      </c>
      <c r="E828" s="197">
        <v>2516</v>
      </c>
      <c r="F828" s="197">
        <v>10288</v>
      </c>
      <c r="G828" s="197">
        <v>25884608</v>
      </c>
      <c r="H828" s="197">
        <v>672</v>
      </c>
      <c r="I828" s="197">
        <v>1690752</v>
      </c>
      <c r="J828" s="197">
        <v>24193856</v>
      </c>
    </row>
    <row r="829" spans="1:10" ht="14.1" customHeight="1" x14ac:dyDescent="0.15">
      <c r="A829" s="231"/>
      <c r="B829" s="231"/>
      <c r="C829" s="231"/>
      <c r="D829" s="199" t="s">
        <v>71</v>
      </c>
      <c r="E829" s="197">
        <v>1611</v>
      </c>
      <c r="F829" s="197">
        <v>7212</v>
      </c>
      <c r="G829" s="197">
        <v>11618532</v>
      </c>
      <c r="H829" s="197">
        <v>672</v>
      </c>
      <c r="I829" s="197">
        <v>1082592</v>
      </c>
      <c r="J829" s="197">
        <v>10535940</v>
      </c>
    </row>
    <row r="830" spans="1:10" ht="14.1" customHeight="1" x14ac:dyDescent="0.15">
      <c r="A830" s="231"/>
      <c r="B830" s="231"/>
      <c r="C830" s="231"/>
      <c r="D830" s="199" t="s">
        <v>72</v>
      </c>
      <c r="E830" s="197">
        <v>104</v>
      </c>
      <c r="F830" s="197">
        <v>4743</v>
      </c>
      <c r="G830" s="197">
        <v>493272</v>
      </c>
      <c r="H830" s="197">
        <v>672</v>
      </c>
      <c r="I830" s="197">
        <v>69888</v>
      </c>
      <c r="J830" s="197">
        <v>423384</v>
      </c>
    </row>
    <row r="831" spans="1:10" ht="14.1" customHeight="1" x14ac:dyDescent="0.15">
      <c r="A831" s="231"/>
      <c r="B831" s="231"/>
      <c r="C831" s="231"/>
      <c r="D831" s="199" t="s">
        <v>82</v>
      </c>
      <c r="E831" s="197">
        <v>6187</v>
      </c>
      <c r="F831" s="197">
        <v>2980</v>
      </c>
      <c r="G831" s="197">
        <v>18437260</v>
      </c>
      <c r="H831" s="197">
        <v>672</v>
      </c>
      <c r="I831" s="197">
        <v>4157664</v>
      </c>
      <c r="J831" s="197">
        <v>14279596</v>
      </c>
    </row>
    <row r="832" spans="1:10" ht="14.1" customHeight="1" x14ac:dyDescent="0.15">
      <c r="A832" s="231"/>
      <c r="B832" s="231"/>
      <c r="C832" s="231"/>
      <c r="D832" s="199" t="s">
        <v>75</v>
      </c>
      <c r="E832" s="197">
        <v>619</v>
      </c>
      <c r="F832" s="197">
        <v>1826</v>
      </c>
      <c r="G832" s="197">
        <v>1130294</v>
      </c>
      <c r="H832" s="197">
        <v>672</v>
      </c>
      <c r="I832" s="197">
        <v>415968</v>
      </c>
      <c r="J832" s="197">
        <v>714326</v>
      </c>
    </row>
    <row r="833" spans="1:10" ht="14.1" customHeight="1" x14ac:dyDescent="0.15">
      <c r="A833" s="231"/>
      <c r="B833" s="231"/>
      <c r="C833" s="231"/>
      <c r="D833" s="199" t="s">
        <v>69</v>
      </c>
      <c r="E833" s="197">
        <v>55</v>
      </c>
      <c r="F833" s="197">
        <v>29473</v>
      </c>
      <c r="G833" s="197">
        <v>1621015</v>
      </c>
      <c r="H833" s="197">
        <v>672</v>
      </c>
      <c r="I833" s="197">
        <v>36960</v>
      </c>
      <c r="J833" s="197">
        <v>1584055</v>
      </c>
    </row>
    <row r="834" spans="1:10" ht="14.1" customHeight="1" x14ac:dyDescent="0.15">
      <c r="A834" s="231"/>
      <c r="B834" s="231"/>
      <c r="C834" s="231"/>
      <c r="D834" s="199" t="s">
        <v>138</v>
      </c>
      <c r="E834" s="197">
        <v>1781</v>
      </c>
      <c r="F834" s="197">
        <v>4304</v>
      </c>
      <c r="G834" s="197">
        <v>7665424</v>
      </c>
      <c r="H834" s="197">
        <v>672</v>
      </c>
      <c r="I834" s="197">
        <v>1196832</v>
      </c>
      <c r="J834" s="197">
        <v>6468592</v>
      </c>
    </row>
    <row r="835" spans="1:10" ht="14.1" customHeight="1" x14ac:dyDescent="0.15">
      <c r="A835" s="231"/>
      <c r="B835" s="231"/>
      <c r="C835" s="231"/>
      <c r="D835" s="199" t="s">
        <v>139</v>
      </c>
      <c r="E835" s="197">
        <v>1775</v>
      </c>
      <c r="F835" s="197">
        <v>5559</v>
      </c>
      <c r="G835" s="197">
        <v>9867225</v>
      </c>
      <c r="H835" s="197">
        <v>672</v>
      </c>
      <c r="I835" s="197">
        <v>1192800</v>
      </c>
      <c r="J835" s="197">
        <v>8674425</v>
      </c>
    </row>
    <row r="836" spans="1:10" ht="14.1" customHeight="1" x14ac:dyDescent="0.15">
      <c r="A836" s="231"/>
      <c r="B836" s="235" t="s">
        <v>164</v>
      </c>
      <c r="C836" s="232" t="s">
        <v>67</v>
      </c>
      <c r="D836" s="199" t="s">
        <v>151</v>
      </c>
      <c r="E836" s="197">
        <v>1</v>
      </c>
      <c r="F836" s="197">
        <v>58625</v>
      </c>
      <c r="G836" s="197">
        <v>58625</v>
      </c>
      <c r="H836" s="197">
        <v>1219</v>
      </c>
      <c r="I836" s="197">
        <v>1219</v>
      </c>
      <c r="J836" s="197">
        <v>57406</v>
      </c>
    </row>
    <row r="837" spans="1:10" ht="14.1" customHeight="1" x14ac:dyDescent="0.15">
      <c r="A837" s="231"/>
      <c r="B837" s="231"/>
      <c r="C837" s="231"/>
      <c r="D837" s="199" t="s">
        <v>143</v>
      </c>
      <c r="E837" s="197">
        <v>2</v>
      </c>
      <c r="F837" s="197">
        <v>43085</v>
      </c>
      <c r="G837" s="197">
        <v>86170</v>
      </c>
      <c r="H837" s="197">
        <v>1219</v>
      </c>
      <c r="I837" s="197">
        <v>2438</v>
      </c>
      <c r="J837" s="197">
        <v>83732</v>
      </c>
    </row>
    <row r="838" spans="1:10" ht="14.1" customHeight="1" x14ac:dyDescent="0.15">
      <c r="A838" s="231"/>
      <c r="B838" s="231"/>
      <c r="C838" s="231"/>
      <c r="D838" s="199" t="s">
        <v>153</v>
      </c>
      <c r="E838" s="197">
        <v>4</v>
      </c>
      <c r="F838" s="197">
        <v>43085</v>
      </c>
      <c r="G838" s="197">
        <v>172340</v>
      </c>
      <c r="H838" s="197">
        <v>1219</v>
      </c>
      <c r="I838" s="197">
        <v>4876</v>
      </c>
      <c r="J838" s="197">
        <v>167464</v>
      </c>
    </row>
    <row r="839" spans="1:10" ht="14.1" customHeight="1" x14ac:dyDescent="0.15">
      <c r="A839" s="231"/>
      <c r="B839" s="231"/>
      <c r="C839" s="231"/>
      <c r="D839" s="199" t="s">
        <v>144</v>
      </c>
      <c r="E839" s="197">
        <v>19</v>
      </c>
      <c r="F839" s="197">
        <v>25774</v>
      </c>
      <c r="G839" s="197">
        <v>489706</v>
      </c>
      <c r="H839" s="197">
        <v>1219</v>
      </c>
      <c r="I839" s="197">
        <v>23161</v>
      </c>
      <c r="J839" s="197">
        <v>466545</v>
      </c>
    </row>
    <row r="840" spans="1:10" ht="14.1" customHeight="1" x14ac:dyDescent="0.15">
      <c r="A840" s="231"/>
      <c r="B840" s="231"/>
      <c r="C840" s="231"/>
      <c r="D840" s="199" t="s">
        <v>85</v>
      </c>
      <c r="E840" s="197">
        <v>231</v>
      </c>
      <c r="F840" s="197">
        <v>25774</v>
      </c>
      <c r="G840" s="197">
        <v>5953794</v>
      </c>
      <c r="H840" s="197">
        <v>1219</v>
      </c>
      <c r="I840" s="197">
        <v>281589</v>
      </c>
      <c r="J840" s="197">
        <v>5672205</v>
      </c>
    </row>
    <row r="841" spans="1:10" ht="14.1" customHeight="1" x14ac:dyDescent="0.15">
      <c r="A841" s="231"/>
      <c r="B841" s="231"/>
      <c r="C841" s="231"/>
      <c r="D841" s="199" t="s">
        <v>140</v>
      </c>
      <c r="E841" s="197">
        <v>26</v>
      </c>
      <c r="F841" s="197">
        <v>12572</v>
      </c>
      <c r="G841" s="197">
        <v>326872</v>
      </c>
      <c r="H841" s="197">
        <v>1219</v>
      </c>
      <c r="I841" s="197">
        <v>31694</v>
      </c>
      <c r="J841" s="197">
        <v>295178</v>
      </c>
    </row>
    <row r="842" spans="1:10" ht="14.1" customHeight="1" x14ac:dyDescent="0.15">
      <c r="A842" s="231"/>
      <c r="B842" s="231"/>
      <c r="C842" s="231"/>
      <c r="D842" s="199" t="s">
        <v>78</v>
      </c>
      <c r="E842" s="197">
        <v>19</v>
      </c>
      <c r="F842" s="197">
        <v>12572</v>
      </c>
      <c r="G842" s="197">
        <v>238868</v>
      </c>
      <c r="H842" s="197">
        <v>1219</v>
      </c>
      <c r="I842" s="197">
        <v>23161</v>
      </c>
      <c r="J842" s="197">
        <v>215707</v>
      </c>
    </row>
    <row r="843" spans="1:10" ht="14.1" customHeight="1" x14ac:dyDescent="0.15">
      <c r="A843" s="231"/>
      <c r="B843" s="231"/>
      <c r="C843" s="231"/>
      <c r="D843" s="199" t="s">
        <v>145</v>
      </c>
      <c r="E843" s="197">
        <v>133</v>
      </c>
      <c r="F843" s="197">
        <v>9616</v>
      </c>
      <c r="G843" s="197">
        <v>1278928</v>
      </c>
      <c r="H843" s="197">
        <v>1219</v>
      </c>
      <c r="I843" s="197">
        <v>162127</v>
      </c>
      <c r="J843" s="197">
        <v>1116801</v>
      </c>
    </row>
    <row r="844" spans="1:10" ht="14.1" customHeight="1" x14ac:dyDescent="0.15">
      <c r="A844" s="231"/>
      <c r="B844" s="231"/>
      <c r="C844" s="231"/>
      <c r="D844" s="199" t="s">
        <v>83</v>
      </c>
      <c r="E844" s="197">
        <v>28</v>
      </c>
      <c r="F844" s="197">
        <v>9616</v>
      </c>
      <c r="G844" s="197">
        <v>269248</v>
      </c>
      <c r="H844" s="197">
        <v>1219</v>
      </c>
      <c r="I844" s="197">
        <v>34132</v>
      </c>
      <c r="J844" s="197">
        <v>235116</v>
      </c>
    </row>
    <row r="845" spans="1:10" ht="14.1" customHeight="1" x14ac:dyDescent="0.15">
      <c r="A845" s="231"/>
      <c r="B845" s="231"/>
      <c r="C845" s="231"/>
      <c r="D845" s="199" t="s">
        <v>135</v>
      </c>
      <c r="E845" s="197">
        <v>194</v>
      </c>
      <c r="F845" s="197">
        <v>6540</v>
      </c>
      <c r="G845" s="197">
        <v>1268760</v>
      </c>
      <c r="H845" s="197">
        <v>1219</v>
      </c>
      <c r="I845" s="197">
        <v>236486</v>
      </c>
      <c r="J845" s="197">
        <v>1032274</v>
      </c>
    </row>
    <row r="846" spans="1:10" ht="14.1" customHeight="1" x14ac:dyDescent="0.15">
      <c r="A846" s="231"/>
      <c r="B846" s="231"/>
      <c r="C846" s="231"/>
      <c r="D846" s="199" t="s">
        <v>77</v>
      </c>
      <c r="E846" s="197">
        <v>90</v>
      </c>
      <c r="F846" s="197">
        <v>6540</v>
      </c>
      <c r="G846" s="197">
        <v>588600</v>
      </c>
      <c r="H846" s="197">
        <v>1219</v>
      </c>
      <c r="I846" s="197">
        <v>109710</v>
      </c>
      <c r="J846" s="197">
        <v>478890</v>
      </c>
    </row>
    <row r="847" spans="1:10" ht="14.1" customHeight="1" x14ac:dyDescent="0.15">
      <c r="A847" s="231"/>
      <c r="B847" s="231"/>
      <c r="C847" s="231"/>
      <c r="D847" s="199" t="s">
        <v>148</v>
      </c>
      <c r="E847" s="197">
        <v>4</v>
      </c>
      <c r="F847" s="197">
        <v>4071</v>
      </c>
      <c r="G847" s="197">
        <v>16284</v>
      </c>
      <c r="H847" s="197">
        <v>1219</v>
      </c>
      <c r="I847" s="197">
        <v>4876</v>
      </c>
      <c r="J847" s="197">
        <v>11408</v>
      </c>
    </row>
    <row r="848" spans="1:10" ht="14.1" customHeight="1" x14ac:dyDescent="0.15">
      <c r="A848" s="231"/>
      <c r="B848" s="231"/>
      <c r="C848" s="231"/>
      <c r="D848" s="199" t="s">
        <v>86</v>
      </c>
      <c r="E848" s="197">
        <v>11</v>
      </c>
      <c r="F848" s="197">
        <v>4071</v>
      </c>
      <c r="G848" s="197">
        <v>44781</v>
      </c>
      <c r="H848" s="197">
        <v>1219</v>
      </c>
      <c r="I848" s="197">
        <v>13409</v>
      </c>
      <c r="J848" s="197">
        <v>31372</v>
      </c>
    </row>
    <row r="849" spans="1:10" ht="14.1" customHeight="1" x14ac:dyDescent="0.15">
      <c r="A849" s="231"/>
      <c r="B849" s="231"/>
      <c r="C849" s="231"/>
      <c r="D849" s="199" t="s">
        <v>146</v>
      </c>
      <c r="E849" s="197">
        <v>1</v>
      </c>
      <c r="F849" s="197">
        <v>2308</v>
      </c>
      <c r="G849" s="197">
        <v>2308</v>
      </c>
      <c r="H849" s="197">
        <v>1219</v>
      </c>
      <c r="I849" s="197">
        <v>1219</v>
      </c>
      <c r="J849" s="197">
        <v>1089</v>
      </c>
    </row>
    <row r="850" spans="1:10" ht="14.1" customHeight="1" x14ac:dyDescent="0.15">
      <c r="A850" s="231"/>
      <c r="B850" s="231"/>
      <c r="C850" s="231"/>
      <c r="D850" s="199" t="s">
        <v>84</v>
      </c>
      <c r="E850" s="197">
        <v>5</v>
      </c>
      <c r="F850" s="197">
        <v>2308</v>
      </c>
      <c r="G850" s="197">
        <v>11540</v>
      </c>
      <c r="H850" s="197">
        <v>1219</v>
      </c>
      <c r="I850" s="197">
        <v>6095</v>
      </c>
      <c r="J850" s="197">
        <v>5445</v>
      </c>
    </row>
    <row r="851" spans="1:10" ht="14.1" customHeight="1" x14ac:dyDescent="0.15">
      <c r="A851" s="231"/>
      <c r="B851" s="231"/>
      <c r="C851" s="231"/>
      <c r="D851" s="199" t="s">
        <v>89</v>
      </c>
      <c r="E851" s="197">
        <v>11</v>
      </c>
      <c r="F851" s="197">
        <v>1154</v>
      </c>
      <c r="G851" s="197">
        <v>12694</v>
      </c>
      <c r="H851" s="197">
        <v>1219</v>
      </c>
      <c r="I851" s="197">
        <v>13409</v>
      </c>
      <c r="J851" s="197">
        <v>-715</v>
      </c>
    </row>
    <row r="852" spans="1:10" ht="29.1" customHeight="1" x14ac:dyDescent="0.15">
      <c r="A852" s="231"/>
      <c r="B852" s="231"/>
      <c r="C852" s="230" t="s">
        <v>156</v>
      </c>
      <c r="D852" s="199" t="s">
        <v>88</v>
      </c>
      <c r="E852" s="197">
        <v>1</v>
      </c>
      <c r="F852" s="197">
        <v>59986</v>
      </c>
      <c r="G852" s="197">
        <v>59986</v>
      </c>
      <c r="H852" s="197">
        <v>2580</v>
      </c>
      <c r="I852" s="197">
        <v>2580</v>
      </c>
      <c r="J852" s="197">
        <v>57406</v>
      </c>
    </row>
    <row r="853" spans="1:10" ht="14.1" customHeight="1" x14ac:dyDescent="0.15">
      <c r="A853" s="231"/>
      <c r="B853" s="231"/>
      <c r="C853" s="231"/>
      <c r="D853" s="199" t="s">
        <v>101</v>
      </c>
      <c r="E853" s="197">
        <v>10</v>
      </c>
      <c r="F853" s="197">
        <v>44446</v>
      </c>
      <c r="G853" s="197">
        <v>444460</v>
      </c>
      <c r="H853" s="197">
        <v>2580</v>
      </c>
      <c r="I853" s="197">
        <v>25800</v>
      </c>
      <c r="J853" s="197">
        <v>418660</v>
      </c>
    </row>
    <row r="854" spans="1:10" ht="14.1" customHeight="1" x14ac:dyDescent="0.15">
      <c r="A854" s="231"/>
      <c r="B854" s="231"/>
      <c r="C854" s="231"/>
      <c r="D854" s="199" t="s">
        <v>79</v>
      </c>
      <c r="E854" s="197">
        <v>7</v>
      </c>
      <c r="F854" s="197">
        <v>27135</v>
      </c>
      <c r="G854" s="197">
        <v>189945</v>
      </c>
      <c r="H854" s="197">
        <v>2580</v>
      </c>
      <c r="I854" s="197">
        <v>18060</v>
      </c>
      <c r="J854" s="197">
        <v>171885</v>
      </c>
    </row>
    <row r="855" spans="1:10" ht="14.1" customHeight="1" x14ac:dyDescent="0.15">
      <c r="A855" s="231"/>
      <c r="B855" s="231"/>
      <c r="C855" s="231"/>
      <c r="D855" s="199" t="s">
        <v>73</v>
      </c>
      <c r="E855" s="197">
        <v>5</v>
      </c>
      <c r="F855" s="197">
        <v>13933</v>
      </c>
      <c r="G855" s="197">
        <v>69665</v>
      </c>
      <c r="H855" s="197">
        <v>2580</v>
      </c>
      <c r="I855" s="197">
        <v>12900</v>
      </c>
      <c r="J855" s="197">
        <v>56765</v>
      </c>
    </row>
    <row r="856" spans="1:10" ht="14.1" customHeight="1" x14ac:dyDescent="0.15">
      <c r="A856" s="231"/>
      <c r="B856" s="231"/>
      <c r="C856" s="231"/>
      <c r="D856" s="199" t="s">
        <v>74</v>
      </c>
      <c r="E856" s="197">
        <v>8</v>
      </c>
      <c r="F856" s="197">
        <v>10977</v>
      </c>
      <c r="G856" s="197">
        <v>87816</v>
      </c>
      <c r="H856" s="197">
        <v>2580</v>
      </c>
      <c r="I856" s="197">
        <v>20640</v>
      </c>
      <c r="J856" s="197">
        <v>67176</v>
      </c>
    </row>
    <row r="857" spans="1:10" ht="14.1" customHeight="1" x14ac:dyDescent="0.15">
      <c r="A857" s="231"/>
      <c r="B857" s="231"/>
      <c r="C857" s="231"/>
      <c r="D857" s="199" t="s">
        <v>71</v>
      </c>
      <c r="E857" s="197">
        <v>278</v>
      </c>
      <c r="F857" s="197">
        <v>7901</v>
      </c>
      <c r="G857" s="197">
        <v>2196478</v>
      </c>
      <c r="H857" s="197">
        <v>2580</v>
      </c>
      <c r="I857" s="197">
        <v>717240</v>
      </c>
      <c r="J857" s="197">
        <v>1479238</v>
      </c>
    </row>
    <row r="858" spans="1:10" ht="14.1" customHeight="1" x14ac:dyDescent="0.15">
      <c r="A858" s="231"/>
      <c r="B858" s="231"/>
      <c r="C858" s="231"/>
      <c r="D858" s="199" t="s">
        <v>82</v>
      </c>
      <c r="E858" s="197">
        <v>1</v>
      </c>
      <c r="F858" s="197">
        <v>3669</v>
      </c>
      <c r="G858" s="197">
        <v>3669</v>
      </c>
      <c r="H858" s="197">
        <v>2580</v>
      </c>
      <c r="I858" s="197">
        <v>2580</v>
      </c>
      <c r="J858" s="197">
        <v>1089</v>
      </c>
    </row>
    <row r="859" spans="1:10" ht="14.1" customHeight="1" x14ac:dyDescent="0.15">
      <c r="A859" s="231"/>
      <c r="B859" s="231"/>
      <c r="C859" s="231"/>
      <c r="D859" s="199" t="s">
        <v>75</v>
      </c>
      <c r="E859" s="197">
        <v>1</v>
      </c>
      <c r="F859" s="197">
        <v>2515</v>
      </c>
      <c r="G859" s="197">
        <v>2515</v>
      </c>
      <c r="H859" s="197">
        <v>2580</v>
      </c>
      <c r="I859" s="197">
        <v>2580</v>
      </c>
      <c r="J859" s="197">
        <v>-65</v>
      </c>
    </row>
    <row r="860" spans="1:10" ht="29.1" customHeight="1" x14ac:dyDescent="0.15">
      <c r="A860" s="231"/>
      <c r="B860" s="231"/>
      <c r="C860" s="230" t="s">
        <v>157</v>
      </c>
      <c r="D860" s="199" t="s">
        <v>101</v>
      </c>
      <c r="E860" s="197">
        <v>1</v>
      </c>
      <c r="F860" s="197">
        <v>43757</v>
      </c>
      <c r="G860" s="197">
        <v>43757</v>
      </c>
      <c r="H860" s="197">
        <v>2528</v>
      </c>
      <c r="I860" s="197">
        <v>2528</v>
      </c>
      <c r="J860" s="197">
        <v>41229</v>
      </c>
    </row>
    <row r="861" spans="1:10" ht="14.1" customHeight="1" x14ac:dyDescent="0.15">
      <c r="A861" s="231"/>
      <c r="B861" s="231"/>
      <c r="C861" s="231"/>
      <c r="D861" s="199" t="s">
        <v>79</v>
      </c>
      <c r="E861" s="197">
        <v>5</v>
      </c>
      <c r="F861" s="197">
        <v>26828</v>
      </c>
      <c r="G861" s="197">
        <v>134141</v>
      </c>
      <c r="H861" s="197">
        <v>2528</v>
      </c>
      <c r="I861" s="197">
        <v>12640</v>
      </c>
      <c r="J861" s="197">
        <v>121501</v>
      </c>
    </row>
    <row r="862" spans="1:10" ht="14.1" customHeight="1" x14ac:dyDescent="0.15">
      <c r="A862" s="231"/>
      <c r="B862" s="231"/>
      <c r="C862" s="231"/>
      <c r="D862" s="199" t="s">
        <v>73</v>
      </c>
      <c r="E862" s="197">
        <v>5</v>
      </c>
      <c r="F862" s="197">
        <v>13881</v>
      </c>
      <c r="G862" s="197">
        <v>69405</v>
      </c>
      <c r="H862" s="197">
        <v>2528</v>
      </c>
      <c r="I862" s="197">
        <v>12640</v>
      </c>
      <c r="J862" s="197">
        <v>56765</v>
      </c>
    </row>
    <row r="863" spans="1:10" ht="14.1" customHeight="1" x14ac:dyDescent="0.15">
      <c r="A863" s="231"/>
      <c r="B863" s="231"/>
      <c r="C863" s="231"/>
      <c r="D863" s="199" t="s">
        <v>74</v>
      </c>
      <c r="E863" s="197">
        <v>60</v>
      </c>
      <c r="F863" s="197">
        <v>10925</v>
      </c>
      <c r="G863" s="197">
        <v>655500</v>
      </c>
      <c r="H863" s="197">
        <v>2528</v>
      </c>
      <c r="I863" s="197">
        <v>151680</v>
      </c>
      <c r="J863" s="197">
        <v>503820</v>
      </c>
    </row>
    <row r="864" spans="1:10" ht="14.1" customHeight="1" x14ac:dyDescent="0.15">
      <c r="A864" s="231"/>
      <c r="B864" s="231"/>
      <c r="C864" s="231"/>
      <c r="D864" s="199" t="s">
        <v>71</v>
      </c>
      <c r="E864" s="197">
        <v>69</v>
      </c>
      <c r="F864" s="197">
        <v>7831</v>
      </c>
      <c r="G864" s="197">
        <v>540307</v>
      </c>
      <c r="H864" s="197">
        <v>2528</v>
      </c>
      <c r="I864" s="197">
        <v>174432</v>
      </c>
      <c r="J864" s="197">
        <v>365875</v>
      </c>
    </row>
    <row r="865" spans="1:10" ht="14.1" customHeight="1" x14ac:dyDescent="0.15">
      <c r="A865" s="231"/>
      <c r="B865" s="231"/>
      <c r="C865" s="231"/>
      <c r="D865" s="199" t="s">
        <v>72</v>
      </c>
      <c r="E865" s="197">
        <v>1</v>
      </c>
      <c r="F865" s="197">
        <v>5380</v>
      </c>
      <c r="G865" s="197">
        <v>5380</v>
      </c>
      <c r="H865" s="197">
        <v>2528</v>
      </c>
      <c r="I865" s="197">
        <v>2528</v>
      </c>
      <c r="J865" s="197">
        <v>2852</v>
      </c>
    </row>
    <row r="866" spans="1:10" ht="29.1" customHeight="1" x14ac:dyDescent="0.15">
      <c r="A866" s="231"/>
      <c r="B866" s="231"/>
      <c r="C866" s="230" t="s">
        <v>158</v>
      </c>
      <c r="D866" s="199" t="s">
        <v>88</v>
      </c>
      <c r="E866" s="197">
        <v>30</v>
      </c>
      <c r="F866" s="197">
        <v>59297</v>
      </c>
      <c r="G866" s="197">
        <v>1778910</v>
      </c>
      <c r="H866" s="197">
        <v>1891</v>
      </c>
      <c r="I866" s="197">
        <v>56730</v>
      </c>
      <c r="J866" s="197">
        <v>1722180</v>
      </c>
    </row>
    <row r="867" spans="1:10" ht="14.1" customHeight="1" x14ac:dyDescent="0.15">
      <c r="A867" s="231"/>
      <c r="B867" s="231"/>
      <c r="C867" s="231"/>
      <c r="D867" s="199" t="s">
        <v>101</v>
      </c>
      <c r="E867" s="197">
        <v>364</v>
      </c>
      <c r="F867" s="197">
        <v>43757</v>
      </c>
      <c r="G867" s="197">
        <v>15927548</v>
      </c>
      <c r="H867" s="197">
        <v>1891</v>
      </c>
      <c r="I867" s="197">
        <v>688324</v>
      </c>
      <c r="J867" s="197">
        <v>15239224</v>
      </c>
    </row>
    <row r="868" spans="1:10" ht="14.1" customHeight="1" x14ac:dyDescent="0.15">
      <c r="A868" s="231"/>
      <c r="B868" s="231"/>
      <c r="C868" s="231"/>
      <c r="D868" s="199" t="s">
        <v>79</v>
      </c>
      <c r="E868" s="197">
        <v>3249</v>
      </c>
      <c r="F868" s="197">
        <v>26446</v>
      </c>
      <c r="G868" s="197">
        <v>85923054</v>
      </c>
      <c r="H868" s="197">
        <v>1891</v>
      </c>
      <c r="I868" s="197">
        <v>6143859</v>
      </c>
      <c r="J868" s="197">
        <v>79779195</v>
      </c>
    </row>
    <row r="869" spans="1:10" ht="14.1" customHeight="1" x14ac:dyDescent="0.15">
      <c r="A869" s="231"/>
      <c r="B869" s="231"/>
      <c r="C869" s="231"/>
      <c r="D869" s="199" t="s">
        <v>73</v>
      </c>
      <c r="E869" s="197">
        <v>2291</v>
      </c>
      <c r="F869" s="197">
        <v>13244</v>
      </c>
      <c r="G869" s="197">
        <v>30342004</v>
      </c>
      <c r="H869" s="197">
        <v>1891</v>
      </c>
      <c r="I869" s="197">
        <v>4332281</v>
      </c>
      <c r="J869" s="197">
        <v>26009723</v>
      </c>
    </row>
    <row r="870" spans="1:10" ht="14.1" customHeight="1" x14ac:dyDescent="0.15">
      <c r="A870" s="231"/>
      <c r="B870" s="231"/>
      <c r="C870" s="231"/>
      <c r="D870" s="199" t="s">
        <v>74</v>
      </c>
      <c r="E870" s="197">
        <v>7623</v>
      </c>
      <c r="F870" s="197">
        <v>10288</v>
      </c>
      <c r="G870" s="197">
        <v>78425424</v>
      </c>
      <c r="H870" s="197">
        <v>1891</v>
      </c>
      <c r="I870" s="197">
        <v>14415093</v>
      </c>
      <c r="J870" s="197">
        <v>64010331</v>
      </c>
    </row>
    <row r="871" spans="1:10" ht="14.1" customHeight="1" x14ac:dyDescent="0.15">
      <c r="A871" s="231"/>
      <c r="B871" s="231"/>
      <c r="C871" s="231"/>
      <c r="D871" s="199" t="s">
        <v>71</v>
      </c>
      <c r="E871" s="197">
        <v>12880</v>
      </c>
      <c r="F871" s="197">
        <v>7212</v>
      </c>
      <c r="G871" s="197">
        <v>92890560</v>
      </c>
      <c r="H871" s="197">
        <v>1891</v>
      </c>
      <c r="I871" s="197">
        <v>24356080</v>
      </c>
      <c r="J871" s="197">
        <v>68534480</v>
      </c>
    </row>
    <row r="872" spans="1:10" ht="14.1" customHeight="1" x14ac:dyDescent="0.15">
      <c r="A872" s="231"/>
      <c r="B872" s="231"/>
      <c r="C872" s="231"/>
      <c r="D872" s="199" t="s">
        <v>72</v>
      </c>
      <c r="E872" s="197">
        <v>854</v>
      </c>
      <c r="F872" s="197">
        <v>4743</v>
      </c>
      <c r="G872" s="197">
        <v>4050522</v>
      </c>
      <c r="H872" s="197">
        <v>1891</v>
      </c>
      <c r="I872" s="197">
        <v>1614914</v>
      </c>
      <c r="J872" s="197">
        <v>2435608</v>
      </c>
    </row>
    <row r="873" spans="1:10" ht="14.1" customHeight="1" x14ac:dyDescent="0.15">
      <c r="A873" s="231"/>
      <c r="B873" s="231"/>
      <c r="C873" s="231"/>
      <c r="D873" s="199" t="s">
        <v>82</v>
      </c>
      <c r="E873" s="197">
        <v>719</v>
      </c>
      <c r="F873" s="197">
        <v>2980</v>
      </c>
      <c r="G873" s="197">
        <v>2142620</v>
      </c>
      <c r="H873" s="197">
        <v>1891</v>
      </c>
      <c r="I873" s="197">
        <v>1359629</v>
      </c>
      <c r="J873" s="197">
        <v>782991</v>
      </c>
    </row>
    <row r="874" spans="1:10" ht="14.1" customHeight="1" x14ac:dyDescent="0.15">
      <c r="A874" s="231"/>
      <c r="B874" s="231"/>
      <c r="C874" s="231"/>
      <c r="D874" s="199" t="s">
        <v>75</v>
      </c>
      <c r="E874" s="197">
        <v>1</v>
      </c>
      <c r="F874" s="197">
        <v>1826</v>
      </c>
      <c r="G874" s="197">
        <v>1826</v>
      </c>
      <c r="H874" s="197">
        <v>1891</v>
      </c>
      <c r="I874" s="197">
        <v>1891</v>
      </c>
      <c r="J874" s="197">
        <v>-65</v>
      </c>
    </row>
    <row r="875" spans="1:10" ht="14.1" customHeight="1" x14ac:dyDescent="0.15">
      <c r="A875" s="231" t="s">
        <v>90</v>
      </c>
      <c r="B875" s="231" t="s">
        <v>53</v>
      </c>
      <c r="C875" s="231"/>
      <c r="D875" s="231"/>
      <c r="E875" s="197"/>
      <c r="F875" s="197">
        <v>479335</v>
      </c>
      <c r="G875" s="197">
        <v>58686542</v>
      </c>
      <c r="H875" s="197"/>
      <c r="I875" s="197">
        <v>3590827</v>
      </c>
      <c r="J875" s="197">
        <v>55095715</v>
      </c>
    </row>
    <row r="876" spans="1:10" ht="14.1" customHeight="1" x14ac:dyDescent="0.15">
      <c r="A876" s="231"/>
      <c r="B876" s="199" t="s">
        <v>63</v>
      </c>
      <c r="C876" s="199" t="s">
        <v>64</v>
      </c>
      <c r="D876" s="199" t="s">
        <v>65</v>
      </c>
      <c r="E876" s="233">
        <v>162</v>
      </c>
      <c r="F876" s="233">
        <v>14620</v>
      </c>
      <c r="G876" s="233">
        <v>2368440</v>
      </c>
      <c r="H876" s="233">
        <v>1891</v>
      </c>
      <c r="I876" s="233">
        <v>306342</v>
      </c>
      <c r="J876" s="233">
        <v>2062098</v>
      </c>
    </row>
    <row r="877" spans="1:10" ht="29.1" customHeight="1" x14ac:dyDescent="0.15">
      <c r="A877" s="231"/>
      <c r="B877" s="198" t="s">
        <v>66</v>
      </c>
      <c r="C877" s="200" t="s">
        <v>158</v>
      </c>
      <c r="D877" s="199" t="s">
        <v>132</v>
      </c>
      <c r="E877" s="234"/>
      <c r="F877" s="234"/>
      <c r="G877" s="234"/>
      <c r="H877" s="234"/>
      <c r="I877" s="234"/>
      <c r="J877" s="234"/>
    </row>
    <row r="878" spans="1:10" ht="42.95" customHeight="1" x14ac:dyDescent="0.15">
      <c r="A878" s="231"/>
      <c r="B878" s="230" t="s">
        <v>168</v>
      </c>
      <c r="C878" s="232" t="s">
        <v>67</v>
      </c>
      <c r="D878" s="199" t="s">
        <v>144</v>
      </c>
      <c r="E878" s="197">
        <v>2</v>
      </c>
      <c r="F878" s="197">
        <v>25774</v>
      </c>
      <c r="G878" s="197">
        <v>51548</v>
      </c>
      <c r="H878" s="197">
        <v>0</v>
      </c>
      <c r="I878" s="197">
        <v>0</v>
      </c>
      <c r="J878" s="197">
        <v>51548</v>
      </c>
    </row>
    <row r="879" spans="1:10" ht="14.1" customHeight="1" x14ac:dyDescent="0.15">
      <c r="A879" s="231"/>
      <c r="B879" s="231"/>
      <c r="C879" s="231"/>
      <c r="D879" s="199" t="s">
        <v>85</v>
      </c>
      <c r="E879" s="197">
        <v>14</v>
      </c>
      <c r="F879" s="197">
        <v>25774</v>
      </c>
      <c r="G879" s="197">
        <v>360836</v>
      </c>
      <c r="H879" s="197">
        <v>0</v>
      </c>
      <c r="I879" s="197">
        <v>0</v>
      </c>
      <c r="J879" s="197">
        <v>360836</v>
      </c>
    </row>
    <row r="880" spans="1:10" ht="14.1" customHeight="1" x14ac:dyDescent="0.15">
      <c r="A880" s="231"/>
      <c r="B880" s="231"/>
      <c r="C880" s="231"/>
      <c r="D880" s="199" t="s">
        <v>140</v>
      </c>
      <c r="E880" s="197">
        <v>17</v>
      </c>
      <c r="F880" s="197">
        <v>12572</v>
      </c>
      <c r="G880" s="197">
        <v>213724</v>
      </c>
      <c r="H880" s="197">
        <v>0</v>
      </c>
      <c r="I880" s="197">
        <v>0</v>
      </c>
      <c r="J880" s="197">
        <v>213724</v>
      </c>
    </row>
    <row r="881" spans="1:10" ht="14.1" customHeight="1" x14ac:dyDescent="0.15">
      <c r="A881" s="231"/>
      <c r="B881" s="231"/>
      <c r="C881" s="231"/>
      <c r="D881" s="199" t="s">
        <v>78</v>
      </c>
      <c r="E881" s="197">
        <v>43</v>
      </c>
      <c r="F881" s="197">
        <v>12572</v>
      </c>
      <c r="G881" s="197">
        <v>540596</v>
      </c>
      <c r="H881" s="197">
        <v>0</v>
      </c>
      <c r="I881" s="197">
        <v>0</v>
      </c>
      <c r="J881" s="197">
        <v>540596</v>
      </c>
    </row>
    <row r="882" spans="1:10" ht="14.1" customHeight="1" x14ac:dyDescent="0.15">
      <c r="A882" s="231"/>
      <c r="B882" s="231"/>
      <c r="C882" s="231"/>
      <c r="D882" s="199" t="s">
        <v>77</v>
      </c>
      <c r="E882" s="197">
        <v>8</v>
      </c>
      <c r="F882" s="197">
        <v>6540</v>
      </c>
      <c r="G882" s="197">
        <v>52320</v>
      </c>
      <c r="H882" s="197">
        <v>0</v>
      </c>
      <c r="I882" s="197">
        <v>0</v>
      </c>
      <c r="J882" s="197">
        <v>52320</v>
      </c>
    </row>
    <row r="883" spans="1:10" ht="14.1" customHeight="1" x14ac:dyDescent="0.15">
      <c r="A883" s="231"/>
      <c r="B883" s="231"/>
      <c r="C883" s="231"/>
      <c r="D883" s="199" t="s">
        <v>147</v>
      </c>
      <c r="E883" s="197">
        <v>2</v>
      </c>
      <c r="F883" s="197">
        <v>1154</v>
      </c>
      <c r="G883" s="197">
        <v>2308</v>
      </c>
      <c r="H883" s="197">
        <v>0</v>
      </c>
      <c r="I883" s="197">
        <v>0</v>
      </c>
      <c r="J883" s="197">
        <v>2308</v>
      </c>
    </row>
    <row r="884" spans="1:10" ht="14.1" customHeight="1" x14ac:dyDescent="0.15">
      <c r="A884" s="231"/>
      <c r="B884" s="231"/>
      <c r="C884" s="231"/>
      <c r="D884" s="199" t="s">
        <v>89</v>
      </c>
      <c r="E884" s="197">
        <v>1</v>
      </c>
      <c r="F884" s="197">
        <v>1154</v>
      </c>
      <c r="G884" s="197">
        <v>1154</v>
      </c>
      <c r="H884" s="197">
        <v>0</v>
      </c>
      <c r="I884" s="197">
        <v>0</v>
      </c>
      <c r="J884" s="197">
        <v>1154</v>
      </c>
    </row>
    <row r="885" spans="1:10" ht="14.1" customHeight="1" x14ac:dyDescent="0.15">
      <c r="A885" s="231"/>
      <c r="B885" s="231"/>
      <c r="C885" s="231"/>
      <c r="D885" s="199" t="s">
        <v>152</v>
      </c>
      <c r="E885" s="197">
        <v>1</v>
      </c>
      <c r="F885" s="197">
        <v>28801</v>
      </c>
      <c r="G885" s="197">
        <v>28801</v>
      </c>
      <c r="H885" s="197">
        <v>0</v>
      </c>
      <c r="I885" s="197">
        <v>0</v>
      </c>
      <c r="J885" s="197">
        <v>28801</v>
      </c>
    </row>
    <row r="886" spans="1:10" ht="14.1" customHeight="1" x14ac:dyDescent="0.15">
      <c r="A886" s="231"/>
      <c r="B886" s="231"/>
      <c r="C886" s="231"/>
      <c r="D886" s="199" t="s">
        <v>141</v>
      </c>
      <c r="E886" s="197">
        <v>1</v>
      </c>
      <c r="F886" s="197">
        <v>3632</v>
      </c>
      <c r="G886" s="197">
        <v>3632</v>
      </c>
      <c r="H886" s="197">
        <v>0</v>
      </c>
      <c r="I886" s="197">
        <v>0</v>
      </c>
      <c r="J886" s="197">
        <v>3632</v>
      </c>
    </row>
    <row r="887" spans="1:10" ht="14.1" customHeight="1" x14ac:dyDescent="0.15">
      <c r="A887" s="231"/>
      <c r="B887" s="231"/>
      <c r="C887" s="231"/>
      <c r="D887" s="199" t="s">
        <v>136</v>
      </c>
      <c r="E887" s="197">
        <v>15</v>
      </c>
      <c r="F887" s="197">
        <v>3632</v>
      </c>
      <c r="G887" s="197">
        <v>54480</v>
      </c>
      <c r="H887" s="197">
        <v>0</v>
      </c>
      <c r="I887" s="197">
        <v>0</v>
      </c>
      <c r="J887" s="197">
        <v>54480</v>
      </c>
    </row>
    <row r="888" spans="1:10" ht="14.1" customHeight="1" x14ac:dyDescent="0.15">
      <c r="A888" s="231"/>
      <c r="B888" s="231"/>
      <c r="C888" s="231"/>
      <c r="D888" s="199" t="s">
        <v>142</v>
      </c>
      <c r="E888" s="197">
        <v>13</v>
      </c>
      <c r="F888" s="197">
        <v>4887</v>
      </c>
      <c r="G888" s="197">
        <v>63531</v>
      </c>
      <c r="H888" s="197">
        <v>0</v>
      </c>
      <c r="I888" s="197">
        <v>0</v>
      </c>
      <c r="J888" s="197">
        <v>63531</v>
      </c>
    </row>
    <row r="889" spans="1:10" ht="14.1" customHeight="1" x14ac:dyDescent="0.15">
      <c r="A889" s="231"/>
      <c r="B889" s="231"/>
      <c r="C889" s="231"/>
      <c r="D889" s="199" t="s">
        <v>137</v>
      </c>
      <c r="E889" s="197">
        <v>60</v>
      </c>
      <c r="F889" s="197">
        <v>4887</v>
      </c>
      <c r="G889" s="197">
        <v>293220</v>
      </c>
      <c r="H889" s="197">
        <v>0</v>
      </c>
      <c r="I889" s="197">
        <v>0</v>
      </c>
      <c r="J889" s="197">
        <v>293220</v>
      </c>
    </row>
    <row r="890" spans="1:10" ht="29.1" customHeight="1" x14ac:dyDescent="0.15">
      <c r="A890" s="231"/>
      <c r="B890" s="231"/>
      <c r="C890" s="230" t="s">
        <v>156</v>
      </c>
      <c r="D890" s="199" t="s">
        <v>70</v>
      </c>
      <c r="E890" s="197">
        <v>1</v>
      </c>
      <c r="F890" s="197">
        <v>3817</v>
      </c>
      <c r="G890" s="197">
        <v>3817</v>
      </c>
      <c r="H890" s="197">
        <v>1361</v>
      </c>
      <c r="I890" s="197">
        <v>1361</v>
      </c>
      <c r="J890" s="197">
        <v>2456</v>
      </c>
    </row>
    <row r="891" spans="1:10" ht="14.1" customHeight="1" x14ac:dyDescent="0.15">
      <c r="A891" s="231"/>
      <c r="B891" s="231"/>
      <c r="C891" s="231"/>
      <c r="D891" s="199" t="s">
        <v>79</v>
      </c>
      <c r="E891" s="197">
        <v>7</v>
      </c>
      <c r="F891" s="197">
        <v>27135</v>
      </c>
      <c r="G891" s="197">
        <v>189945</v>
      </c>
      <c r="H891" s="197">
        <v>1361</v>
      </c>
      <c r="I891" s="197">
        <v>9527</v>
      </c>
      <c r="J891" s="197">
        <v>180418</v>
      </c>
    </row>
    <row r="892" spans="1:10" ht="14.1" customHeight="1" x14ac:dyDescent="0.15">
      <c r="A892" s="231"/>
      <c r="B892" s="231"/>
      <c r="C892" s="231"/>
      <c r="D892" s="199" t="s">
        <v>73</v>
      </c>
      <c r="E892" s="197">
        <v>2</v>
      </c>
      <c r="F892" s="197">
        <v>13933</v>
      </c>
      <c r="G892" s="197">
        <v>27866</v>
      </c>
      <c r="H892" s="197">
        <v>1361</v>
      </c>
      <c r="I892" s="197">
        <v>2722</v>
      </c>
      <c r="J892" s="197">
        <v>25144</v>
      </c>
    </row>
    <row r="893" spans="1:10" ht="14.1" customHeight="1" x14ac:dyDescent="0.15">
      <c r="A893" s="231"/>
      <c r="B893" s="231"/>
      <c r="C893" s="231"/>
      <c r="D893" s="199" t="s">
        <v>71</v>
      </c>
      <c r="E893" s="197">
        <v>5</v>
      </c>
      <c r="F893" s="197">
        <v>7901</v>
      </c>
      <c r="G893" s="197">
        <v>39505</v>
      </c>
      <c r="H893" s="197">
        <v>1361</v>
      </c>
      <c r="I893" s="197">
        <v>6805</v>
      </c>
      <c r="J893" s="197">
        <v>32700</v>
      </c>
    </row>
    <row r="894" spans="1:10" ht="14.1" customHeight="1" x14ac:dyDescent="0.15">
      <c r="A894" s="231"/>
      <c r="B894" s="231"/>
      <c r="C894" s="231"/>
      <c r="D894" s="199" t="s">
        <v>75</v>
      </c>
      <c r="E894" s="197">
        <v>66</v>
      </c>
      <c r="F894" s="197">
        <v>2515</v>
      </c>
      <c r="G894" s="197">
        <v>165990</v>
      </c>
      <c r="H894" s="197">
        <v>1361</v>
      </c>
      <c r="I894" s="197">
        <v>89826</v>
      </c>
      <c r="J894" s="197">
        <v>76164</v>
      </c>
    </row>
    <row r="895" spans="1:10" ht="14.1" customHeight="1" x14ac:dyDescent="0.15">
      <c r="A895" s="231"/>
      <c r="B895" s="231"/>
      <c r="C895" s="231"/>
      <c r="D895" s="199" t="s">
        <v>138</v>
      </c>
      <c r="E895" s="197">
        <v>22</v>
      </c>
      <c r="F895" s="197">
        <v>4993</v>
      </c>
      <c r="G895" s="197">
        <v>109846</v>
      </c>
      <c r="H895" s="197">
        <v>1361</v>
      </c>
      <c r="I895" s="197">
        <v>29942</v>
      </c>
      <c r="J895" s="197">
        <v>79904</v>
      </c>
    </row>
    <row r="896" spans="1:10" ht="14.1" customHeight="1" x14ac:dyDescent="0.15">
      <c r="A896" s="231"/>
      <c r="B896" s="231"/>
      <c r="C896" s="231"/>
      <c r="D896" s="199" t="s">
        <v>139</v>
      </c>
      <c r="E896" s="197">
        <v>8</v>
      </c>
      <c r="F896" s="197">
        <v>6248</v>
      </c>
      <c r="G896" s="197">
        <v>49984</v>
      </c>
      <c r="H896" s="197">
        <v>1361</v>
      </c>
      <c r="I896" s="197">
        <v>10888</v>
      </c>
      <c r="J896" s="197">
        <v>39096</v>
      </c>
    </row>
    <row r="897" spans="1:10" ht="29.1" customHeight="1" x14ac:dyDescent="0.15">
      <c r="A897" s="231"/>
      <c r="B897" s="231"/>
      <c r="C897" s="200" t="s">
        <v>157</v>
      </c>
      <c r="D897" s="199" t="s">
        <v>138</v>
      </c>
      <c r="E897" s="197">
        <v>59</v>
      </c>
      <c r="F897" s="197">
        <v>4714</v>
      </c>
      <c r="G897" s="197">
        <v>278142</v>
      </c>
      <c r="H897" s="197">
        <v>1309</v>
      </c>
      <c r="I897" s="197">
        <v>77231</v>
      </c>
      <c r="J897" s="197">
        <v>200911</v>
      </c>
    </row>
    <row r="898" spans="1:10" ht="29.1" customHeight="1" x14ac:dyDescent="0.15">
      <c r="A898" s="231"/>
      <c r="B898" s="231"/>
      <c r="C898" s="230" t="s">
        <v>158</v>
      </c>
      <c r="D898" s="199" t="s">
        <v>101</v>
      </c>
      <c r="E898" s="197">
        <v>15</v>
      </c>
      <c r="F898" s="197">
        <v>43757</v>
      </c>
      <c r="G898" s="197">
        <v>656355</v>
      </c>
      <c r="H898" s="197">
        <v>672</v>
      </c>
      <c r="I898" s="197">
        <v>10080</v>
      </c>
      <c r="J898" s="197">
        <v>646275</v>
      </c>
    </row>
    <row r="899" spans="1:10" ht="14.1" customHeight="1" x14ac:dyDescent="0.15">
      <c r="A899" s="231"/>
      <c r="B899" s="231"/>
      <c r="C899" s="231"/>
      <c r="D899" s="199" t="s">
        <v>79</v>
      </c>
      <c r="E899" s="197">
        <v>754</v>
      </c>
      <c r="F899" s="197">
        <v>26446</v>
      </c>
      <c r="G899" s="197">
        <v>19940284</v>
      </c>
      <c r="H899" s="197">
        <v>672</v>
      </c>
      <c r="I899" s="197">
        <v>506688</v>
      </c>
      <c r="J899" s="197">
        <v>19433596</v>
      </c>
    </row>
    <row r="900" spans="1:10" ht="14.1" customHeight="1" x14ac:dyDescent="0.15">
      <c r="A900" s="231"/>
      <c r="B900" s="231"/>
      <c r="C900" s="231"/>
      <c r="D900" s="199" t="s">
        <v>73</v>
      </c>
      <c r="E900" s="197">
        <v>1677</v>
      </c>
      <c r="F900" s="197">
        <v>13244</v>
      </c>
      <c r="G900" s="197">
        <v>22210188</v>
      </c>
      <c r="H900" s="197">
        <v>672</v>
      </c>
      <c r="I900" s="197">
        <v>1126944</v>
      </c>
      <c r="J900" s="197">
        <v>21083244</v>
      </c>
    </row>
    <row r="901" spans="1:10" ht="14.1" customHeight="1" x14ac:dyDescent="0.15">
      <c r="A901" s="231"/>
      <c r="B901" s="231"/>
      <c r="C901" s="231"/>
      <c r="D901" s="199" t="s">
        <v>74</v>
      </c>
      <c r="E901" s="197">
        <v>20</v>
      </c>
      <c r="F901" s="197">
        <v>10288</v>
      </c>
      <c r="G901" s="197">
        <v>205760</v>
      </c>
      <c r="H901" s="197">
        <v>672</v>
      </c>
      <c r="I901" s="197">
        <v>13440</v>
      </c>
      <c r="J901" s="197">
        <v>192320</v>
      </c>
    </row>
    <row r="902" spans="1:10" ht="14.1" customHeight="1" x14ac:dyDescent="0.15">
      <c r="A902" s="231"/>
      <c r="B902" s="231"/>
      <c r="C902" s="231"/>
      <c r="D902" s="199" t="s">
        <v>71</v>
      </c>
      <c r="E902" s="197">
        <v>278</v>
      </c>
      <c r="F902" s="197">
        <v>7212</v>
      </c>
      <c r="G902" s="197">
        <v>2004936</v>
      </c>
      <c r="H902" s="197">
        <v>672</v>
      </c>
      <c r="I902" s="197">
        <v>186816</v>
      </c>
      <c r="J902" s="197">
        <v>1818120</v>
      </c>
    </row>
    <row r="903" spans="1:10" ht="14.1" customHeight="1" x14ac:dyDescent="0.15">
      <c r="A903" s="231"/>
      <c r="B903" s="231"/>
      <c r="C903" s="231"/>
      <c r="D903" s="199" t="s">
        <v>72</v>
      </c>
      <c r="E903" s="197">
        <v>11</v>
      </c>
      <c r="F903" s="197">
        <v>4743</v>
      </c>
      <c r="G903" s="197">
        <v>52173</v>
      </c>
      <c r="H903" s="197">
        <v>672</v>
      </c>
      <c r="I903" s="197">
        <v>7392</v>
      </c>
      <c r="J903" s="197">
        <v>44781</v>
      </c>
    </row>
    <row r="904" spans="1:10" ht="14.1" customHeight="1" x14ac:dyDescent="0.15">
      <c r="A904" s="231"/>
      <c r="B904" s="231"/>
      <c r="C904" s="231"/>
      <c r="D904" s="199" t="s">
        <v>75</v>
      </c>
      <c r="E904" s="197">
        <v>189</v>
      </c>
      <c r="F904" s="197">
        <v>1826</v>
      </c>
      <c r="G904" s="197">
        <v>345114</v>
      </c>
      <c r="H904" s="197">
        <v>672</v>
      </c>
      <c r="I904" s="197">
        <v>127008</v>
      </c>
      <c r="J904" s="197">
        <v>218106</v>
      </c>
    </row>
    <row r="905" spans="1:10" ht="14.1" customHeight="1" x14ac:dyDescent="0.15">
      <c r="A905" s="231"/>
      <c r="B905" s="231"/>
      <c r="C905" s="231"/>
      <c r="D905" s="199" t="s">
        <v>69</v>
      </c>
      <c r="E905" s="197">
        <v>23</v>
      </c>
      <c r="F905" s="197">
        <v>29473</v>
      </c>
      <c r="G905" s="197">
        <v>677879</v>
      </c>
      <c r="H905" s="197">
        <v>672</v>
      </c>
      <c r="I905" s="197">
        <v>15456</v>
      </c>
      <c r="J905" s="197">
        <v>662423</v>
      </c>
    </row>
    <row r="906" spans="1:10" ht="14.1" customHeight="1" x14ac:dyDescent="0.15">
      <c r="A906" s="231"/>
      <c r="B906" s="231"/>
      <c r="C906" s="231"/>
      <c r="D906" s="199" t="s">
        <v>138</v>
      </c>
      <c r="E906" s="197">
        <v>511</v>
      </c>
      <c r="F906" s="197">
        <v>4304</v>
      </c>
      <c r="G906" s="197">
        <v>2199344</v>
      </c>
      <c r="H906" s="197">
        <v>672</v>
      </c>
      <c r="I906" s="197">
        <v>343392</v>
      </c>
      <c r="J906" s="197">
        <v>1855952</v>
      </c>
    </row>
    <row r="907" spans="1:10" ht="14.1" customHeight="1" x14ac:dyDescent="0.15">
      <c r="A907" s="231"/>
      <c r="B907" s="231"/>
      <c r="C907" s="231"/>
      <c r="D907" s="199" t="s">
        <v>139</v>
      </c>
      <c r="E907" s="197">
        <v>616</v>
      </c>
      <c r="F907" s="197">
        <v>5559</v>
      </c>
      <c r="G907" s="197">
        <v>3424344</v>
      </c>
      <c r="H907" s="197">
        <v>672</v>
      </c>
      <c r="I907" s="197">
        <v>413952</v>
      </c>
      <c r="J907" s="197">
        <v>3010392</v>
      </c>
    </row>
    <row r="908" spans="1:10" ht="14.1" customHeight="1" x14ac:dyDescent="0.15">
      <c r="A908" s="231"/>
      <c r="B908" s="235" t="s">
        <v>164</v>
      </c>
      <c r="C908" s="232" t="s">
        <v>67</v>
      </c>
      <c r="D908" s="199" t="s">
        <v>85</v>
      </c>
      <c r="E908" s="197">
        <v>1</v>
      </c>
      <c r="F908" s="197">
        <v>25774</v>
      </c>
      <c r="G908" s="197">
        <v>25774</v>
      </c>
      <c r="H908" s="197">
        <v>1219</v>
      </c>
      <c r="I908" s="197">
        <v>1219</v>
      </c>
      <c r="J908" s="197">
        <v>24555</v>
      </c>
    </row>
    <row r="909" spans="1:10" ht="14.1" customHeight="1" x14ac:dyDescent="0.15">
      <c r="A909" s="231"/>
      <c r="B909" s="231"/>
      <c r="C909" s="231"/>
      <c r="D909" s="199" t="s">
        <v>77</v>
      </c>
      <c r="E909" s="197">
        <v>1</v>
      </c>
      <c r="F909" s="197">
        <v>6540</v>
      </c>
      <c r="G909" s="197">
        <v>6540</v>
      </c>
      <c r="H909" s="197">
        <v>1219</v>
      </c>
      <c r="I909" s="197">
        <v>1219</v>
      </c>
      <c r="J909" s="197">
        <v>5321</v>
      </c>
    </row>
    <row r="910" spans="1:10" ht="14.1" customHeight="1" x14ac:dyDescent="0.15">
      <c r="A910" s="231"/>
      <c r="B910" s="231"/>
      <c r="C910" s="231"/>
      <c r="D910" s="199" t="s">
        <v>147</v>
      </c>
      <c r="E910" s="197">
        <v>1</v>
      </c>
      <c r="F910" s="197">
        <v>1154</v>
      </c>
      <c r="G910" s="197">
        <v>1154</v>
      </c>
      <c r="H910" s="197">
        <v>1219</v>
      </c>
      <c r="I910" s="197">
        <v>1219</v>
      </c>
      <c r="J910" s="197">
        <v>-65</v>
      </c>
    </row>
    <row r="911" spans="1:10" ht="29.1" customHeight="1" x14ac:dyDescent="0.15">
      <c r="A911" s="231"/>
      <c r="B911" s="231"/>
      <c r="C911" s="200" t="s">
        <v>156</v>
      </c>
      <c r="D911" s="199" t="s">
        <v>79</v>
      </c>
      <c r="E911" s="197">
        <v>1</v>
      </c>
      <c r="F911" s="197">
        <v>27135</v>
      </c>
      <c r="G911" s="197">
        <v>27135</v>
      </c>
      <c r="H911" s="197">
        <v>2580</v>
      </c>
      <c r="I911" s="197">
        <v>2580</v>
      </c>
      <c r="J911" s="197">
        <v>24555</v>
      </c>
    </row>
    <row r="912" spans="1:10" ht="29.1" customHeight="1" x14ac:dyDescent="0.15">
      <c r="A912" s="231"/>
      <c r="B912" s="231"/>
      <c r="C912" s="230" t="s">
        <v>158</v>
      </c>
      <c r="D912" s="199" t="s">
        <v>79</v>
      </c>
      <c r="E912" s="197">
        <v>41</v>
      </c>
      <c r="F912" s="197">
        <v>26446</v>
      </c>
      <c r="G912" s="197">
        <v>1084286</v>
      </c>
      <c r="H912" s="197">
        <v>1891</v>
      </c>
      <c r="I912" s="197">
        <v>77531</v>
      </c>
      <c r="J912" s="197">
        <v>1006755</v>
      </c>
    </row>
    <row r="913" spans="1:10" ht="14.1" customHeight="1" x14ac:dyDescent="0.15">
      <c r="A913" s="231"/>
      <c r="B913" s="231"/>
      <c r="C913" s="231"/>
      <c r="D913" s="199" t="s">
        <v>73</v>
      </c>
      <c r="E913" s="197">
        <v>28</v>
      </c>
      <c r="F913" s="197">
        <v>13244</v>
      </c>
      <c r="G913" s="197">
        <v>370832</v>
      </c>
      <c r="H913" s="197">
        <v>1891</v>
      </c>
      <c r="I913" s="197">
        <v>52948</v>
      </c>
      <c r="J913" s="197">
        <v>317884</v>
      </c>
    </row>
    <row r="914" spans="1:10" ht="14.1" customHeight="1" x14ac:dyDescent="0.15">
      <c r="A914" s="231"/>
      <c r="B914" s="231"/>
      <c r="C914" s="231"/>
      <c r="D914" s="199" t="s">
        <v>71</v>
      </c>
      <c r="E914" s="197">
        <v>68</v>
      </c>
      <c r="F914" s="197">
        <v>7212</v>
      </c>
      <c r="G914" s="197">
        <v>490416</v>
      </c>
      <c r="H914" s="197">
        <v>1891</v>
      </c>
      <c r="I914" s="197">
        <v>128588</v>
      </c>
      <c r="J914" s="197">
        <v>361828</v>
      </c>
    </row>
    <row r="915" spans="1:10" ht="14.1" customHeight="1" x14ac:dyDescent="0.15">
      <c r="A915" s="231"/>
      <c r="B915" s="231"/>
      <c r="C915" s="231"/>
      <c r="D915" s="199" t="s">
        <v>72</v>
      </c>
      <c r="E915" s="197">
        <v>1</v>
      </c>
      <c r="F915" s="197">
        <v>4743</v>
      </c>
      <c r="G915" s="197">
        <v>4743</v>
      </c>
      <c r="H915" s="197">
        <v>1891</v>
      </c>
      <c r="I915" s="197">
        <v>1891</v>
      </c>
      <c r="J915" s="197">
        <v>2852</v>
      </c>
    </row>
    <row r="916" spans="1:10" ht="14.1" customHeight="1" x14ac:dyDescent="0.15">
      <c r="A916" s="231"/>
      <c r="B916" s="231"/>
      <c r="C916" s="231"/>
      <c r="D916" s="199" t="s">
        <v>82</v>
      </c>
      <c r="E916" s="197">
        <v>20</v>
      </c>
      <c r="F916" s="197">
        <v>2980</v>
      </c>
      <c r="G916" s="197">
        <v>59600</v>
      </c>
      <c r="H916" s="197">
        <v>1891</v>
      </c>
      <c r="I916" s="197">
        <v>37820</v>
      </c>
      <c r="J916" s="197">
        <v>21780</v>
      </c>
    </row>
    <row r="917" spans="1:10" ht="14.1" customHeight="1" x14ac:dyDescent="0.15">
      <c r="A917" s="231" t="s">
        <v>50</v>
      </c>
      <c r="B917" s="231" t="s">
        <v>53</v>
      </c>
      <c r="C917" s="231"/>
      <c r="D917" s="231"/>
      <c r="E917" s="197"/>
      <c r="F917" s="197">
        <v>787557</v>
      </c>
      <c r="G917" s="197">
        <v>227694960</v>
      </c>
      <c r="H917" s="197"/>
      <c r="I917" s="197">
        <v>34312114</v>
      </c>
      <c r="J917" s="197">
        <v>193382846</v>
      </c>
    </row>
    <row r="918" spans="1:10" ht="14.1" customHeight="1" x14ac:dyDescent="0.15">
      <c r="A918" s="231"/>
      <c r="B918" s="199" t="s">
        <v>63</v>
      </c>
      <c r="C918" s="199" t="s">
        <v>64</v>
      </c>
      <c r="D918" s="199" t="s">
        <v>65</v>
      </c>
      <c r="E918" s="233">
        <v>36</v>
      </c>
      <c r="F918" s="233">
        <v>13948</v>
      </c>
      <c r="G918" s="233">
        <v>502128</v>
      </c>
      <c r="H918" s="233">
        <v>0</v>
      </c>
      <c r="I918" s="233">
        <v>0</v>
      </c>
      <c r="J918" s="233">
        <v>502128</v>
      </c>
    </row>
    <row r="919" spans="1:10" ht="14.1" customHeight="1" x14ac:dyDescent="0.15">
      <c r="A919" s="231"/>
      <c r="B919" s="235" t="s">
        <v>66</v>
      </c>
      <c r="C919" s="232" t="s">
        <v>67</v>
      </c>
      <c r="D919" s="199" t="s">
        <v>133</v>
      </c>
      <c r="E919" s="234"/>
      <c r="F919" s="234"/>
      <c r="G919" s="234"/>
      <c r="H919" s="234"/>
      <c r="I919" s="234"/>
      <c r="J919" s="234"/>
    </row>
    <row r="920" spans="1:10" ht="14.1" customHeight="1" x14ac:dyDescent="0.15">
      <c r="A920" s="231"/>
      <c r="B920" s="231"/>
      <c r="C920" s="231"/>
      <c r="D920" s="199" t="s">
        <v>131</v>
      </c>
      <c r="E920" s="197">
        <v>478</v>
      </c>
      <c r="F920" s="197">
        <v>13948</v>
      </c>
      <c r="G920" s="197">
        <v>6667144</v>
      </c>
      <c r="H920" s="197">
        <v>0</v>
      </c>
      <c r="I920" s="197">
        <v>0</v>
      </c>
      <c r="J920" s="197">
        <v>6667144</v>
      </c>
    </row>
    <row r="921" spans="1:10" ht="29.1" customHeight="1" x14ac:dyDescent="0.15">
      <c r="A921" s="231"/>
      <c r="B921" s="231"/>
      <c r="C921" s="200" t="s">
        <v>156</v>
      </c>
      <c r="D921" s="199" t="s">
        <v>132</v>
      </c>
      <c r="E921" s="197">
        <v>8</v>
      </c>
      <c r="F921" s="197">
        <v>15309</v>
      </c>
      <c r="G921" s="197">
        <v>122472</v>
      </c>
      <c r="H921" s="197">
        <v>2580</v>
      </c>
      <c r="I921" s="197">
        <v>20640</v>
      </c>
      <c r="J921" s="197">
        <v>101832</v>
      </c>
    </row>
    <row r="922" spans="1:10" ht="29.1" customHeight="1" x14ac:dyDescent="0.15">
      <c r="A922" s="231"/>
      <c r="B922" s="231"/>
      <c r="C922" s="200" t="s">
        <v>158</v>
      </c>
      <c r="D922" s="199" t="s">
        <v>132</v>
      </c>
      <c r="E922" s="197">
        <v>4019</v>
      </c>
      <c r="F922" s="197">
        <v>14620</v>
      </c>
      <c r="G922" s="197">
        <v>58757780</v>
      </c>
      <c r="H922" s="197">
        <v>1891</v>
      </c>
      <c r="I922" s="197">
        <v>7599929</v>
      </c>
      <c r="J922" s="197">
        <v>51157851</v>
      </c>
    </row>
    <row r="923" spans="1:10" ht="42.95" customHeight="1" x14ac:dyDescent="0.15">
      <c r="A923" s="231"/>
      <c r="B923" s="230" t="s">
        <v>168</v>
      </c>
      <c r="C923" s="232" t="s">
        <v>67</v>
      </c>
      <c r="D923" s="199" t="s">
        <v>144</v>
      </c>
      <c r="E923" s="197">
        <v>3</v>
      </c>
      <c r="F923" s="197">
        <v>25774</v>
      </c>
      <c r="G923" s="197">
        <v>77322</v>
      </c>
      <c r="H923" s="197">
        <v>0</v>
      </c>
      <c r="I923" s="197">
        <v>0</v>
      </c>
      <c r="J923" s="197">
        <v>77322</v>
      </c>
    </row>
    <row r="924" spans="1:10" ht="14.1" customHeight="1" x14ac:dyDescent="0.15">
      <c r="A924" s="231"/>
      <c r="B924" s="231"/>
      <c r="C924" s="231"/>
      <c r="D924" s="199" t="s">
        <v>85</v>
      </c>
      <c r="E924" s="197">
        <v>8</v>
      </c>
      <c r="F924" s="197">
        <v>25774</v>
      </c>
      <c r="G924" s="197">
        <v>206192</v>
      </c>
      <c r="H924" s="197">
        <v>0</v>
      </c>
      <c r="I924" s="197">
        <v>0</v>
      </c>
      <c r="J924" s="197">
        <v>206192</v>
      </c>
    </row>
    <row r="925" spans="1:10" ht="14.1" customHeight="1" x14ac:dyDescent="0.15">
      <c r="A925" s="231"/>
      <c r="B925" s="231"/>
      <c r="C925" s="231"/>
      <c r="D925" s="199" t="s">
        <v>78</v>
      </c>
      <c r="E925" s="197">
        <v>1</v>
      </c>
      <c r="F925" s="197">
        <v>12572</v>
      </c>
      <c r="G925" s="197">
        <v>12572</v>
      </c>
      <c r="H925" s="197">
        <v>0</v>
      </c>
      <c r="I925" s="197">
        <v>0</v>
      </c>
      <c r="J925" s="197">
        <v>12572</v>
      </c>
    </row>
    <row r="926" spans="1:10" ht="14.1" customHeight="1" x14ac:dyDescent="0.15">
      <c r="A926" s="231"/>
      <c r="B926" s="231"/>
      <c r="C926" s="231"/>
      <c r="D926" s="199" t="s">
        <v>145</v>
      </c>
      <c r="E926" s="197">
        <v>1</v>
      </c>
      <c r="F926" s="197">
        <v>9616</v>
      </c>
      <c r="G926" s="197">
        <v>9616</v>
      </c>
      <c r="H926" s="197">
        <v>0</v>
      </c>
      <c r="I926" s="197">
        <v>0</v>
      </c>
      <c r="J926" s="197">
        <v>9616</v>
      </c>
    </row>
    <row r="927" spans="1:10" ht="14.1" customHeight="1" x14ac:dyDescent="0.15">
      <c r="A927" s="231"/>
      <c r="B927" s="231"/>
      <c r="C927" s="231"/>
      <c r="D927" s="199" t="s">
        <v>135</v>
      </c>
      <c r="E927" s="197">
        <v>3</v>
      </c>
      <c r="F927" s="197">
        <v>6540</v>
      </c>
      <c r="G927" s="197">
        <v>19620</v>
      </c>
      <c r="H927" s="197">
        <v>0</v>
      </c>
      <c r="I927" s="197">
        <v>0</v>
      </c>
      <c r="J927" s="197">
        <v>19620</v>
      </c>
    </row>
    <row r="928" spans="1:10" ht="14.1" customHeight="1" x14ac:dyDescent="0.15">
      <c r="A928" s="231"/>
      <c r="B928" s="231"/>
      <c r="C928" s="231"/>
      <c r="D928" s="199" t="s">
        <v>77</v>
      </c>
      <c r="E928" s="197">
        <v>2</v>
      </c>
      <c r="F928" s="197">
        <v>6540</v>
      </c>
      <c r="G928" s="197">
        <v>13080</v>
      </c>
      <c r="H928" s="197">
        <v>0</v>
      </c>
      <c r="I928" s="197">
        <v>0</v>
      </c>
      <c r="J928" s="197">
        <v>13080</v>
      </c>
    </row>
    <row r="929" spans="1:10" ht="14.1" customHeight="1" x14ac:dyDescent="0.15">
      <c r="A929" s="231"/>
      <c r="B929" s="231"/>
      <c r="C929" s="231"/>
      <c r="D929" s="199" t="s">
        <v>84</v>
      </c>
      <c r="E929" s="197">
        <v>5</v>
      </c>
      <c r="F929" s="197">
        <v>2308</v>
      </c>
      <c r="G929" s="197">
        <v>11540</v>
      </c>
      <c r="H929" s="197">
        <v>0</v>
      </c>
      <c r="I929" s="197">
        <v>0</v>
      </c>
      <c r="J929" s="197">
        <v>11540</v>
      </c>
    </row>
    <row r="930" spans="1:10" ht="14.1" customHeight="1" x14ac:dyDescent="0.15">
      <c r="A930" s="231"/>
      <c r="B930" s="231"/>
      <c r="C930" s="231"/>
      <c r="D930" s="199" t="s">
        <v>89</v>
      </c>
      <c r="E930" s="197">
        <v>1</v>
      </c>
      <c r="F930" s="197">
        <v>1154</v>
      </c>
      <c r="G930" s="197">
        <v>1154</v>
      </c>
      <c r="H930" s="197">
        <v>0</v>
      </c>
      <c r="I930" s="197">
        <v>0</v>
      </c>
      <c r="J930" s="197">
        <v>1154</v>
      </c>
    </row>
    <row r="931" spans="1:10" ht="14.1" customHeight="1" x14ac:dyDescent="0.15">
      <c r="A931" s="231"/>
      <c r="B931" s="231"/>
      <c r="C931" s="231"/>
      <c r="D931" s="199" t="s">
        <v>141</v>
      </c>
      <c r="E931" s="197">
        <v>3</v>
      </c>
      <c r="F931" s="197">
        <v>3632</v>
      </c>
      <c r="G931" s="197">
        <v>10896</v>
      </c>
      <c r="H931" s="197">
        <v>0</v>
      </c>
      <c r="I931" s="197">
        <v>0</v>
      </c>
      <c r="J931" s="197">
        <v>10896</v>
      </c>
    </row>
    <row r="932" spans="1:10" ht="14.1" customHeight="1" x14ac:dyDescent="0.15">
      <c r="A932" s="231"/>
      <c r="B932" s="231"/>
      <c r="C932" s="231"/>
      <c r="D932" s="199" t="s">
        <v>136</v>
      </c>
      <c r="E932" s="197">
        <v>70</v>
      </c>
      <c r="F932" s="197">
        <v>3632</v>
      </c>
      <c r="G932" s="197">
        <v>254240</v>
      </c>
      <c r="H932" s="197">
        <v>0</v>
      </c>
      <c r="I932" s="197">
        <v>0</v>
      </c>
      <c r="J932" s="197">
        <v>254240</v>
      </c>
    </row>
    <row r="933" spans="1:10" ht="14.1" customHeight="1" x14ac:dyDescent="0.15">
      <c r="A933" s="231"/>
      <c r="B933" s="231"/>
      <c r="C933" s="231"/>
      <c r="D933" s="199" t="s">
        <v>142</v>
      </c>
      <c r="E933" s="197">
        <v>8</v>
      </c>
      <c r="F933" s="197">
        <v>4887</v>
      </c>
      <c r="G933" s="197">
        <v>39096</v>
      </c>
      <c r="H933" s="197">
        <v>0</v>
      </c>
      <c r="I933" s="197">
        <v>0</v>
      </c>
      <c r="J933" s="197">
        <v>39096</v>
      </c>
    </row>
    <row r="934" spans="1:10" ht="14.1" customHeight="1" x14ac:dyDescent="0.15">
      <c r="A934" s="231"/>
      <c r="B934" s="231"/>
      <c r="C934" s="231"/>
      <c r="D934" s="199" t="s">
        <v>137</v>
      </c>
      <c r="E934" s="197">
        <v>57</v>
      </c>
      <c r="F934" s="197">
        <v>4887</v>
      </c>
      <c r="G934" s="197">
        <v>278559</v>
      </c>
      <c r="H934" s="197">
        <v>0</v>
      </c>
      <c r="I934" s="197">
        <v>0</v>
      </c>
      <c r="J934" s="197">
        <v>278559</v>
      </c>
    </row>
    <row r="935" spans="1:10" ht="29.1" customHeight="1" x14ac:dyDescent="0.15">
      <c r="A935" s="231"/>
      <c r="B935" s="231"/>
      <c r="C935" s="230" t="s">
        <v>156</v>
      </c>
      <c r="D935" s="199" t="s">
        <v>70</v>
      </c>
      <c r="E935" s="197">
        <v>9</v>
      </c>
      <c r="F935" s="197">
        <v>3817</v>
      </c>
      <c r="G935" s="197">
        <v>34353</v>
      </c>
      <c r="H935" s="197">
        <v>1361</v>
      </c>
      <c r="I935" s="197">
        <v>12249</v>
      </c>
      <c r="J935" s="197">
        <v>22104</v>
      </c>
    </row>
    <row r="936" spans="1:10" ht="14.1" customHeight="1" x14ac:dyDescent="0.15">
      <c r="A936" s="231"/>
      <c r="B936" s="231"/>
      <c r="C936" s="231"/>
      <c r="D936" s="199" t="s">
        <v>79</v>
      </c>
      <c r="E936" s="197">
        <v>1</v>
      </c>
      <c r="F936" s="197">
        <v>27135</v>
      </c>
      <c r="G936" s="197">
        <v>27135</v>
      </c>
      <c r="H936" s="197">
        <v>1361</v>
      </c>
      <c r="I936" s="197">
        <v>1361</v>
      </c>
      <c r="J936" s="197">
        <v>25774</v>
      </c>
    </row>
    <row r="937" spans="1:10" ht="14.1" customHeight="1" x14ac:dyDescent="0.15">
      <c r="A937" s="231"/>
      <c r="B937" s="231"/>
      <c r="C937" s="231"/>
      <c r="D937" s="199" t="s">
        <v>82</v>
      </c>
      <c r="E937" s="197">
        <v>7</v>
      </c>
      <c r="F937" s="197">
        <v>3669</v>
      </c>
      <c r="G937" s="197">
        <v>25683</v>
      </c>
      <c r="H937" s="197">
        <v>1361</v>
      </c>
      <c r="I937" s="197">
        <v>9527</v>
      </c>
      <c r="J937" s="197">
        <v>16156</v>
      </c>
    </row>
    <row r="938" spans="1:10" ht="14.1" customHeight="1" x14ac:dyDescent="0.15">
      <c r="A938" s="231"/>
      <c r="B938" s="231"/>
      <c r="C938" s="231"/>
      <c r="D938" s="199" t="s">
        <v>69</v>
      </c>
      <c r="E938" s="197">
        <v>2</v>
      </c>
      <c r="F938" s="197">
        <v>30162</v>
      </c>
      <c r="G938" s="197">
        <v>60324</v>
      </c>
      <c r="H938" s="197">
        <v>1361</v>
      </c>
      <c r="I938" s="197">
        <v>2722</v>
      </c>
      <c r="J938" s="197">
        <v>57602</v>
      </c>
    </row>
    <row r="939" spans="1:10" ht="14.1" customHeight="1" x14ac:dyDescent="0.15">
      <c r="A939" s="231"/>
      <c r="B939" s="231"/>
      <c r="C939" s="231"/>
      <c r="D939" s="199" t="s">
        <v>138</v>
      </c>
      <c r="E939" s="197">
        <v>1</v>
      </c>
      <c r="F939" s="197">
        <v>4993</v>
      </c>
      <c r="G939" s="197">
        <v>4993</v>
      </c>
      <c r="H939" s="197">
        <v>1361</v>
      </c>
      <c r="I939" s="197">
        <v>1361</v>
      </c>
      <c r="J939" s="197">
        <v>3632</v>
      </c>
    </row>
    <row r="940" spans="1:10" ht="14.1" customHeight="1" x14ac:dyDescent="0.15">
      <c r="A940" s="231"/>
      <c r="B940" s="231"/>
      <c r="C940" s="231"/>
      <c r="D940" s="199" t="s">
        <v>139</v>
      </c>
      <c r="E940" s="197">
        <v>1</v>
      </c>
      <c r="F940" s="197">
        <v>6248</v>
      </c>
      <c r="G940" s="197">
        <v>6248</v>
      </c>
      <c r="H940" s="197">
        <v>1361</v>
      </c>
      <c r="I940" s="197">
        <v>1361</v>
      </c>
      <c r="J940" s="197">
        <v>4887</v>
      </c>
    </row>
    <row r="941" spans="1:10" ht="29.1" customHeight="1" x14ac:dyDescent="0.15">
      <c r="A941" s="231"/>
      <c r="B941" s="231"/>
      <c r="C941" s="230" t="s">
        <v>158</v>
      </c>
      <c r="D941" s="199" t="s">
        <v>70</v>
      </c>
      <c r="E941" s="197">
        <v>274</v>
      </c>
      <c r="F941" s="197">
        <v>3128</v>
      </c>
      <c r="G941" s="197">
        <v>857072</v>
      </c>
      <c r="H941" s="197">
        <v>672</v>
      </c>
      <c r="I941" s="197">
        <v>184128</v>
      </c>
      <c r="J941" s="197">
        <v>672944</v>
      </c>
    </row>
    <row r="942" spans="1:10" ht="14.1" customHeight="1" x14ac:dyDescent="0.15">
      <c r="A942" s="231"/>
      <c r="B942" s="231"/>
      <c r="C942" s="231"/>
      <c r="D942" s="199" t="s">
        <v>101</v>
      </c>
      <c r="E942" s="197">
        <v>4</v>
      </c>
      <c r="F942" s="197">
        <v>43757</v>
      </c>
      <c r="G942" s="197">
        <v>175028</v>
      </c>
      <c r="H942" s="197">
        <v>672</v>
      </c>
      <c r="I942" s="197">
        <v>2688</v>
      </c>
      <c r="J942" s="197">
        <v>172340</v>
      </c>
    </row>
    <row r="943" spans="1:10" ht="14.1" customHeight="1" x14ac:dyDescent="0.15">
      <c r="A943" s="231"/>
      <c r="B943" s="231"/>
      <c r="C943" s="231"/>
      <c r="D943" s="199" t="s">
        <v>79</v>
      </c>
      <c r="E943" s="197">
        <v>288</v>
      </c>
      <c r="F943" s="197">
        <v>26446</v>
      </c>
      <c r="G943" s="197">
        <v>7616448</v>
      </c>
      <c r="H943" s="197">
        <v>672</v>
      </c>
      <c r="I943" s="197">
        <v>193536</v>
      </c>
      <c r="J943" s="197">
        <v>7422912</v>
      </c>
    </row>
    <row r="944" spans="1:10" ht="14.1" customHeight="1" x14ac:dyDescent="0.15">
      <c r="A944" s="231"/>
      <c r="B944" s="231"/>
      <c r="C944" s="231"/>
      <c r="D944" s="199" t="s">
        <v>73</v>
      </c>
      <c r="E944" s="197">
        <v>91</v>
      </c>
      <c r="F944" s="197">
        <v>13244</v>
      </c>
      <c r="G944" s="197">
        <v>1205204</v>
      </c>
      <c r="H944" s="197">
        <v>672</v>
      </c>
      <c r="I944" s="197">
        <v>61152</v>
      </c>
      <c r="J944" s="197">
        <v>1144052</v>
      </c>
    </row>
    <row r="945" spans="1:10" ht="14.1" customHeight="1" x14ac:dyDescent="0.15">
      <c r="A945" s="231"/>
      <c r="B945" s="231"/>
      <c r="C945" s="231"/>
      <c r="D945" s="199" t="s">
        <v>74</v>
      </c>
      <c r="E945" s="197">
        <v>24</v>
      </c>
      <c r="F945" s="197">
        <v>10288</v>
      </c>
      <c r="G945" s="197">
        <v>246912</v>
      </c>
      <c r="H945" s="197">
        <v>672</v>
      </c>
      <c r="I945" s="197">
        <v>16128</v>
      </c>
      <c r="J945" s="197">
        <v>230784</v>
      </c>
    </row>
    <row r="946" spans="1:10" ht="14.1" customHeight="1" x14ac:dyDescent="0.15">
      <c r="A946" s="231"/>
      <c r="B946" s="231"/>
      <c r="C946" s="231"/>
      <c r="D946" s="199" t="s">
        <v>71</v>
      </c>
      <c r="E946" s="197">
        <v>174</v>
      </c>
      <c r="F946" s="197">
        <v>7212</v>
      </c>
      <c r="G946" s="197">
        <v>1254888</v>
      </c>
      <c r="H946" s="197">
        <v>672</v>
      </c>
      <c r="I946" s="197">
        <v>116928</v>
      </c>
      <c r="J946" s="197">
        <v>1137960</v>
      </c>
    </row>
    <row r="947" spans="1:10" ht="14.1" customHeight="1" x14ac:dyDescent="0.15">
      <c r="A947" s="231"/>
      <c r="B947" s="231"/>
      <c r="C947" s="231"/>
      <c r="D947" s="199" t="s">
        <v>72</v>
      </c>
      <c r="E947" s="197">
        <v>3</v>
      </c>
      <c r="F947" s="197">
        <v>4743</v>
      </c>
      <c r="G947" s="197">
        <v>14229</v>
      </c>
      <c r="H947" s="197">
        <v>672</v>
      </c>
      <c r="I947" s="197">
        <v>2016</v>
      </c>
      <c r="J947" s="197">
        <v>12213</v>
      </c>
    </row>
    <row r="948" spans="1:10" ht="14.1" customHeight="1" x14ac:dyDescent="0.15">
      <c r="A948" s="231"/>
      <c r="B948" s="231"/>
      <c r="C948" s="231"/>
      <c r="D948" s="199" t="s">
        <v>82</v>
      </c>
      <c r="E948" s="197">
        <v>243</v>
      </c>
      <c r="F948" s="197">
        <v>2980</v>
      </c>
      <c r="G948" s="197">
        <v>724140</v>
      </c>
      <c r="H948" s="197">
        <v>672</v>
      </c>
      <c r="I948" s="197">
        <v>163296</v>
      </c>
      <c r="J948" s="197">
        <v>560844</v>
      </c>
    </row>
    <row r="949" spans="1:10" ht="14.1" customHeight="1" x14ac:dyDescent="0.15">
      <c r="A949" s="231"/>
      <c r="B949" s="231"/>
      <c r="C949" s="231"/>
      <c r="D949" s="199" t="s">
        <v>75</v>
      </c>
      <c r="E949" s="197">
        <v>8</v>
      </c>
      <c r="F949" s="197">
        <v>1826</v>
      </c>
      <c r="G949" s="197">
        <v>14608</v>
      </c>
      <c r="H949" s="197">
        <v>672</v>
      </c>
      <c r="I949" s="197">
        <v>5376</v>
      </c>
      <c r="J949" s="197">
        <v>9232</v>
      </c>
    </row>
    <row r="950" spans="1:10" ht="14.1" customHeight="1" x14ac:dyDescent="0.15">
      <c r="A950" s="231"/>
      <c r="B950" s="231"/>
      <c r="C950" s="231"/>
      <c r="D950" s="199" t="s">
        <v>69</v>
      </c>
      <c r="E950" s="197">
        <v>59</v>
      </c>
      <c r="F950" s="197">
        <v>29473</v>
      </c>
      <c r="G950" s="197">
        <v>1738907</v>
      </c>
      <c r="H950" s="197">
        <v>672</v>
      </c>
      <c r="I950" s="197">
        <v>39648</v>
      </c>
      <c r="J950" s="197">
        <v>1699259</v>
      </c>
    </row>
    <row r="951" spans="1:10" ht="14.1" customHeight="1" x14ac:dyDescent="0.15">
      <c r="A951" s="231"/>
      <c r="B951" s="231"/>
      <c r="C951" s="231"/>
      <c r="D951" s="199" t="s">
        <v>138</v>
      </c>
      <c r="E951" s="197">
        <v>771</v>
      </c>
      <c r="F951" s="197">
        <v>4304</v>
      </c>
      <c r="G951" s="197">
        <v>3318384</v>
      </c>
      <c r="H951" s="197">
        <v>672</v>
      </c>
      <c r="I951" s="197">
        <v>518112</v>
      </c>
      <c r="J951" s="197">
        <v>2800272</v>
      </c>
    </row>
    <row r="952" spans="1:10" ht="14.1" customHeight="1" x14ac:dyDescent="0.15">
      <c r="A952" s="231"/>
      <c r="B952" s="231"/>
      <c r="C952" s="231"/>
      <c r="D952" s="199" t="s">
        <v>139</v>
      </c>
      <c r="E952" s="197">
        <v>549</v>
      </c>
      <c r="F952" s="197">
        <v>5559</v>
      </c>
      <c r="G952" s="197">
        <v>3051891</v>
      </c>
      <c r="H952" s="197">
        <v>672</v>
      </c>
      <c r="I952" s="197">
        <v>368928</v>
      </c>
      <c r="J952" s="197">
        <v>2682963</v>
      </c>
    </row>
    <row r="953" spans="1:10" ht="14.1" customHeight="1" x14ac:dyDescent="0.15">
      <c r="A953" s="231"/>
      <c r="B953" s="235" t="s">
        <v>164</v>
      </c>
      <c r="C953" s="232" t="s">
        <v>67</v>
      </c>
      <c r="D953" s="199" t="s">
        <v>143</v>
      </c>
      <c r="E953" s="197">
        <v>1</v>
      </c>
      <c r="F953" s="197">
        <v>43085</v>
      </c>
      <c r="G953" s="197">
        <v>43085</v>
      </c>
      <c r="H953" s="197">
        <v>1219</v>
      </c>
      <c r="I953" s="197">
        <v>1219</v>
      </c>
      <c r="J953" s="197">
        <v>41866</v>
      </c>
    </row>
    <row r="954" spans="1:10" ht="14.1" customHeight="1" x14ac:dyDescent="0.15">
      <c r="A954" s="231"/>
      <c r="B954" s="231"/>
      <c r="C954" s="231"/>
      <c r="D954" s="199" t="s">
        <v>144</v>
      </c>
      <c r="E954" s="197">
        <v>29</v>
      </c>
      <c r="F954" s="197">
        <v>25774</v>
      </c>
      <c r="G954" s="197">
        <v>747446</v>
      </c>
      <c r="H954" s="197">
        <v>1219</v>
      </c>
      <c r="I954" s="197">
        <v>35351</v>
      </c>
      <c r="J954" s="197">
        <v>712095</v>
      </c>
    </row>
    <row r="955" spans="1:10" ht="14.1" customHeight="1" x14ac:dyDescent="0.15">
      <c r="A955" s="231"/>
      <c r="B955" s="231"/>
      <c r="C955" s="231"/>
      <c r="D955" s="199" t="s">
        <v>85</v>
      </c>
      <c r="E955" s="197">
        <v>16</v>
      </c>
      <c r="F955" s="197">
        <v>25774</v>
      </c>
      <c r="G955" s="197">
        <v>412384</v>
      </c>
      <c r="H955" s="197">
        <v>1219</v>
      </c>
      <c r="I955" s="197">
        <v>19504</v>
      </c>
      <c r="J955" s="197">
        <v>392880</v>
      </c>
    </row>
    <row r="956" spans="1:10" ht="14.1" customHeight="1" x14ac:dyDescent="0.15">
      <c r="A956" s="231"/>
      <c r="B956" s="231"/>
      <c r="C956" s="231"/>
      <c r="D956" s="199" t="s">
        <v>140</v>
      </c>
      <c r="E956" s="197">
        <v>11</v>
      </c>
      <c r="F956" s="197">
        <v>12572</v>
      </c>
      <c r="G956" s="197">
        <v>138292</v>
      </c>
      <c r="H956" s="197">
        <v>1219</v>
      </c>
      <c r="I956" s="197">
        <v>13409</v>
      </c>
      <c r="J956" s="197">
        <v>124883</v>
      </c>
    </row>
    <row r="957" spans="1:10" ht="14.1" customHeight="1" x14ac:dyDescent="0.15">
      <c r="A957" s="231"/>
      <c r="B957" s="231"/>
      <c r="C957" s="231"/>
      <c r="D957" s="199" t="s">
        <v>78</v>
      </c>
      <c r="E957" s="197">
        <v>5</v>
      </c>
      <c r="F957" s="197">
        <v>12572</v>
      </c>
      <c r="G957" s="197">
        <v>62860</v>
      </c>
      <c r="H957" s="197">
        <v>1219</v>
      </c>
      <c r="I957" s="197">
        <v>6095</v>
      </c>
      <c r="J957" s="197">
        <v>56765</v>
      </c>
    </row>
    <row r="958" spans="1:10" ht="14.1" customHeight="1" x14ac:dyDescent="0.15">
      <c r="A958" s="231"/>
      <c r="B958" s="231"/>
      <c r="C958" s="231"/>
      <c r="D958" s="199" t="s">
        <v>145</v>
      </c>
      <c r="E958" s="197">
        <v>50</v>
      </c>
      <c r="F958" s="197">
        <v>9616</v>
      </c>
      <c r="G958" s="197">
        <v>480800</v>
      </c>
      <c r="H958" s="197">
        <v>1219</v>
      </c>
      <c r="I958" s="197">
        <v>60950</v>
      </c>
      <c r="J958" s="197">
        <v>419850</v>
      </c>
    </row>
    <row r="959" spans="1:10" ht="14.1" customHeight="1" x14ac:dyDescent="0.15">
      <c r="A959" s="231"/>
      <c r="B959" s="231"/>
      <c r="C959" s="231"/>
      <c r="D959" s="199" t="s">
        <v>83</v>
      </c>
      <c r="E959" s="197">
        <v>3</v>
      </c>
      <c r="F959" s="197">
        <v>9616</v>
      </c>
      <c r="G959" s="197">
        <v>28848</v>
      </c>
      <c r="H959" s="197">
        <v>1219</v>
      </c>
      <c r="I959" s="197">
        <v>3657</v>
      </c>
      <c r="J959" s="197">
        <v>25191</v>
      </c>
    </row>
    <row r="960" spans="1:10" ht="14.1" customHeight="1" x14ac:dyDescent="0.15">
      <c r="A960" s="231"/>
      <c r="B960" s="231"/>
      <c r="C960" s="231"/>
      <c r="D960" s="199" t="s">
        <v>135</v>
      </c>
      <c r="E960" s="197">
        <v>51</v>
      </c>
      <c r="F960" s="197">
        <v>6540</v>
      </c>
      <c r="G960" s="197">
        <v>333540</v>
      </c>
      <c r="H960" s="197">
        <v>1219</v>
      </c>
      <c r="I960" s="197">
        <v>62169</v>
      </c>
      <c r="J960" s="197">
        <v>271371</v>
      </c>
    </row>
    <row r="961" spans="1:10" ht="14.1" customHeight="1" x14ac:dyDescent="0.15">
      <c r="A961" s="231"/>
      <c r="B961" s="231"/>
      <c r="C961" s="231"/>
      <c r="D961" s="199" t="s">
        <v>77</v>
      </c>
      <c r="E961" s="197">
        <v>137</v>
      </c>
      <c r="F961" s="197">
        <v>6540</v>
      </c>
      <c r="G961" s="197">
        <v>895980</v>
      </c>
      <c r="H961" s="197">
        <v>1219</v>
      </c>
      <c r="I961" s="197">
        <v>167003</v>
      </c>
      <c r="J961" s="197">
        <v>728977</v>
      </c>
    </row>
    <row r="962" spans="1:10" ht="14.1" customHeight="1" x14ac:dyDescent="0.15">
      <c r="A962" s="231"/>
      <c r="B962" s="231"/>
      <c r="C962" s="231"/>
      <c r="D962" s="199" t="s">
        <v>148</v>
      </c>
      <c r="E962" s="197">
        <v>2</v>
      </c>
      <c r="F962" s="197">
        <v>4071</v>
      </c>
      <c r="G962" s="197">
        <v>8142</v>
      </c>
      <c r="H962" s="197">
        <v>1219</v>
      </c>
      <c r="I962" s="197">
        <v>2438</v>
      </c>
      <c r="J962" s="197">
        <v>5704</v>
      </c>
    </row>
    <row r="963" spans="1:10" ht="14.1" customHeight="1" x14ac:dyDescent="0.15">
      <c r="A963" s="231"/>
      <c r="B963" s="231"/>
      <c r="C963" s="231"/>
      <c r="D963" s="199" t="s">
        <v>86</v>
      </c>
      <c r="E963" s="197">
        <v>6</v>
      </c>
      <c r="F963" s="197">
        <v>4071</v>
      </c>
      <c r="G963" s="197">
        <v>24426</v>
      </c>
      <c r="H963" s="197">
        <v>1219</v>
      </c>
      <c r="I963" s="197">
        <v>7314</v>
      </c>
      <c r="J963" s="197">
        <v>17112</v>
      </c>
    </row>
    <row r="964" spans="1:10" ht="14.1" customHeight="1" x14ac:dyDescent="0.15">
      <c r="A964" s="231"/>
      <c r="B964" s="231"/>
      <c r="C964" s="231"/>
      <c r="D964" s="199" t="s">
        <v>84</v>
      </c>
      <c r="E964" s="197">
        <v>14</v>
      </c>
      <c r="F964" s="197">
        <v>2308</v>
      </c>
      <c r="G964" s="197">
        <v>32312</v>
      </c>
      <c r="H964" s="197">
        <v>1219</v>
      </c>
      <c r="I964" s="197">
        <v>17066</v>
      </c>
      <c r="J964" s="197">
        <v>15246</v>
      </c>
    </row>
    <row r="965" spans="1:10" ht="14.1" customHeight="1" x14ac:dyDescent="0.15">
      <c r="A965" s="231"/>
      <c r="B965" s="231"/>
      <c r="C965" s="231"/>
      <c r="D965" s="199" t="s">
        <v>89</v>
      </c>
      <c r="E965" s="197">
        <v>8</v>
      </c>
      <c r="F965" s="197">
        <v>1154</v>
      </c>
      <c r="G965" s="197">
        <v>9232</v>
      </c>
      <c r="H965" s="197">
        <v>1219</v>
      </c>
      <c r="I965" s="197">
        <v>9752</v>
      </c>
      <c r="J965" s="197">
        <v>-520</v>
      </c>
    </row>
    <row r="966" spans="1:10" ht="29.1" customHeight="1" x14ac:dyDescent="0.15">
      <c r="A966" s="231"/>
      <c r="B966" s="231"/>
      <c r="C966" s="230" t="s">
        <v>156</v>
      </c>
      <c r="D966" s="199" t="s">
        <v>79</v>
      </c>
      <c r="E966" s="197">
        <v>2</v>
      </c>
      <c r="F966" s="197">
        <v>27135</v>
      </c>
      <c r="G966" s="197">
        <v>54270</v>
      </c>
      <c r="H966" s="197">
        <v>2580</v>
      </c>
      <c r="I966" s="197">
        <v>5160</v>
      </c>
      <c r="J966" s="197">
        <v>49110</v>
      </c>
    </row>
    <row r="967" spans="1:10" ht="14.1" customHeight="1" x14ac:dyDescent="0.15">
      <c r="A967" s="231"/>
      <c r="B967" s="231"/>
      <c r="C967" s="231"/>
      <c r="D967" s="199" t="s">
        <v>73</v>
      </c>
      <c r="E967" s="197">
        <v>2</v>
      </c>
      <c r="F967" s="197">
        <v>13933</v>
      </c>
      <c r="G967" s="197">
        <v>27866</v>
      </c>
      <c r="H967" s="197">
        <v>2580</v>
      </c>
      <c r="I967" s="197">
        <v>5160</v>
      </c>
      <c r="J967" s="197">
        <v>22706</v>
      </c>
    </row>
    <row r="968" spans="1:10" ht="14.1" customHeight="1" x14ac:dyDescent="0.15">
      <c r="A968" s="231"/>
      <c r="B968" s="231"/>
      <c r="C968" s="231"/>
      <c r="D968" s="199" t="s">
        <v>74</v>
      </c>
      <c r="E968" s="197">
        <v>2</v>
      </c>
      <c r="F968" s="197">
        <v>10977</v>
      </c>
      <c r="G968" s="197">
        <v>21954</v>
      </c>
      <c r="H968" s="197">
        <v>2580</v>
      </c>
      <c r="I968" s="197">
        <v>5160</v>
      </c>
      <c r="J968" s="197">
        <v>16794</v>
      </c>
    </row>
    <row r="969" spans="1:10" ht="14.1" customHeight="1" x14ac:dyDescent="0.15">
      <c r="A969" s="231"/>
      <c r="B969" s="231"/>
      <c r="C969" s="231"/>
      <c r="D969" s="199" t="s">
        <v>71</v>
      </c>
      <c r="E969" s="197">
        <v>148</v>
      </c>
      <c r="F969" s="197">
        <v>7901</v>
      </c>
      <c r="G969" s="197">
        <v>1169348</v>
      </c>
      <c r="H969" s="197">
        <v>2580</v>
      </c>
      <c r="I969" s="197">
        <v>381840</v>
      </c>
      <c r="J969" s="197">
        <v>787508</v>
      </c>
    </row>
    <row r="970" spans="1:10" ht="29.1" customHeight="1" x14ac:dyDescent="0.15">
      <c r="A970" s="231"/>
      <c r="B970" s="231"/>
      <c r="C970" s="230" t="s">
        <v>158</v>
      </c>
      <c r="D970" s="199" t="s">
        <v>88</v>
      </c>
      <c r="E970" s="197">
        <v>5</v>
      </c>
      <c r="F970" s="197">
        <v>59297</v>
      </c>
      <c r="G970" s="197">
        <v>296485</v>
      </c>
      <c r="H970" s="197">
        <v>1891</v>
      </c>
      <c r="I970" s="197">
        <v>9455</v>
      </c>
      <c r="J970" s="197">
        <v>287030</v>
      </c>
    </row>
    <row r="971" spans="1:10" ht="14.1" customHeight="1" x14ac:dyDescent="0.15">
      <c r="A971" s="231"/>
      <c r="B971" s="231"/>
      <c r="C971" s="231"/>
      <c r="D971" s="199" t="s">
        <v>101</v>
      </c>
      <c r="E971" s="197">
        <v>69</v>
      </c>
      <c r="F971" s="197">
        <v>43757</v>
      </c>
      <c r="G971" s="197">
        <v>3019233</v>
      </c>
      <c r="H971" s="197">
        <v>1891</v>
      </c>
      <c r="I971" s="197">
        <v>130479</v>
      </c>
      <c r="J971" s="197">
        <v>2888754</v>
      </c>
    </row>
    <row r="972" spans="1:10" ht="14.1" customHeight="1" x14ac:dyDescent="0.15">
      <c r="A972" s="231"/>
      <c r="B972" s="231"/>
      <c r="C972" s="231"/>
      <c r="D972" s="199" t="s">
        <v>79</v>
      </c>
      <c r="E972" s="197">
        <v>1234</v>
      </c>
      <c r="F972" s="197">
        <v>26446</v>
      </c>
      <c r="G972" s="197">
        <v>32634364</v>
      </c>
      <c r="H972" s="197">
        <v>1891</v>
      </c>
      <c r="I972" s="197">
        <v>2333494</v>
      </c>
      <c r="J972" s="197">
        <v>30300870</v>
      </c>
    </row>
    <row r="973" spans="1:10" ht="14.1" customHeight="1" x14ac:dyDescent="0.15">
      <c r="A973" s="231"/>
      <c r="B973" s="231"/>
      <c r="C973" s="231"/>
      <c r="D973" s="199" t="s">
        <v>73</v>
      </c>
      <c r="E973" s="197">
        <v>784</v>
      </c>
      <c r="F973" s="197">
        <v>13244</v>
      </c>
      <c r="G973" s="197">
        <v>10383296</v>
      </c>
      <c r="H973" s="197">
        <v>1891</v>
      </c>
      <c r="I973" s="197">
        <v>1482544</v>
      </c>
      <c r="J973" s="197">
        <v>8900752</v>
      </c>
    </row>
    <row r="974" spans="1:10" ht="14.1" customHeight="1" x14ac:dyDescent="0.15">
      <c r="A974" s="231"/>
      <c r="B974" s="231"/>
      <c r="C974" s="231"/>
      <c r="D974" s="199" t="s">
        <v>74</v>
      </c>
      <c r="E974" s="197">
        <v>4435</v>
      </c>
      <c r="F974" s="197">
        <v>10288</v>
      </c>
      <c r="G974" s="197">
        <v>45627280</v>
      </c>
      <c r="H974" s="197">
        <v>1891</v>
      </c>
      <c r="I974" s="197">
        <v>8386585</v>
      </c>
      <c r="J974" s="197">
        <v>37240695</v>
      </c>
    </row>
    <row r="975" spans="1:10" ht="14.1" customHeight="1" x14ac:dyDescent="0.15">
      <c r="A975" s="231"/>
      <c r="B975" s="231"/>
      <c r="C975" s="231"/>
      <c r="D975" s="199" t="s">
        <v>71</v>
      </c>
      <c r="E975" s="197">
        <v>5906</v>
      </c>
      <c r="F975" s="197">
        <v>7212</v>
      </c>
      <c r="G975" s="197">
        <v>42594072</v>
      </c>
      <c r="H975" s="197">
        <v>1891</v>
      </c>
      <c r="I975" s="197">
        <v>11168246</v>
      </c>
      <c r="J975" s="197">
        <v>31425826</v>
      </c>
    </row>
    <row r="976" spans="1:10" ht="14.1" customHeight="1" x14ac:dyDescent="0.15">
      <c r="A976" s="231"/>
      <c r="B976" s="231"/>
      <c r="C976" s="231"/>
      <c r="D976" s="199" t="s">
        <v>72</v>
      </c>
      <c r="E976" s="197">
        <v>127</v>
      </c>
      <c r="F976" s="197">
        <v>4743</v>
      </c>
      <c r="G976" s="197">
        <v>602361</v>
      </c>
      <c r="H976" s="197">
        <v>1891</v>
      </c>
      <c r="I976" s="197">
        <v>240157</v>
      </c>
      <c r="J976" s="197">
        <v>362204</v>
      </c>
    </row>
    <row r="977" spans="1:10" ht="14.1" customHeight="1" x14ac:dyDescent="0.15">
      <c r="A977" s="231"/>
      <c r="B977" s="231"/>
      <c r="C977" s="231"/>
      <c r="D977" s="199" t="s">
        <v>82</v>
      </c>
      <c r="E977" s="197">
        <v>230</v>
      </c>
      <c r="F977" s="197">
        <v>2980</v>
      </c>
      <c r="G977" s="197">
        <v>685400</v>
      </c>
      <c r="H977" s="197">
        <v>1891</v>
      </c>
      <c r="I977" s="197">
        <v>434930</v>
      </c>
      <c r="J977" s="197">
        <v>250470</v>
      </c>
    </row>
    <row r="978" spans="1:10" ht="14.1" customHeight="1" x14ac:dyDescent="0.15">
      <c r="A978" s="231"/>
      <c r="B978" s="231"/>
      <c r="C978" s="231"/>
      <c r="D978" s="199" t="s">
        <v>75</v>
      </c>
      <c r="E978" s="197">
        <v>1</v>
      </c>
      <c r="F978" s="197">
        <v>1826</v>
      </c>
      <c r="G978" s="197">
        <v>1826</v>
      </c>
      <c r="H978" s="197">
        <v>1891</v>
      </c>
      <c r="I978" s="197">
        <v>1891</v>
      </c>
      <c r="J978" s="197">
        <v>-65</v>
      </c>
    </row>
    <row r="979" spans="1:10" ht="29.1" customHeight="1" x14ac:dyDescent="0.15">
      <c r="A979" s="230" t="s">
        <v>118</v>
      </c>
      <c r="B979" s="231" t="s">
        <v>53</v>
      </c>
      <c r="C979" s="231"/>
      <c r="D979" s="231"/>
      <c r="E979" s="197"/>
      <c r="F979" s="197">
        <v>237704</v>
      </c>
      <c r="G979" s="197">
        <v>15662376</v>
      </c>
      <c r="H979" s="197"/>
      <c r="I979" s="197">
        <v>1478935</v>
      </c>
      <c r="J979" s="197">
        <v>14183441</v>
      </c>
    </row>
    <row r="980" spans="1:10" ht="14.1" customHeight="1" x14ac:dyDescent="0.15">
      <c r="A980" s="231"/>
      <c r="B980" s="199" t="s">
        <v>63</v>
      </c>
      <c r="C980" s="199" t="s">
        <v>64</v>
      </c>
      <c r="D980" s="199" t="s">
        <v>65</v>
      </c>
      <c r="E980" s="233">
        <v>8</v>
      </c>
      <c r="F980" s="233">
        <v>14620</v>
      </c>
      <c r="G980" s="233">
        <v>116960</v>
      </c>
      <c r="H980" s="233">
        <v>1891</v>
      </c>
      <c r="I980" s="233">
        <v>15128</v>
      </c>
      <c r="J980" s="233">
        <v>101832</v>
      </c>
    </row>
    <row r="981" spans="1:10" ht="29.1" customHeight="1" x14ac:dyDescent="0.15">
      <c r="A981" s="231"/>
      <c r="B981" s="198" t="s">
        <v>66</v>
      </c>
      <c r="C981" s="200" t="s">
        <v>158</v>
      </c>
      <c r="D981" s="199" t="s">
        <v>132</v>
      </c>
      <c r="E981" s="234"/>
      <c r="F981" s="234"/>
      <c r="G981" s="234"/>
      <c r="H981" s="234"/>
      <c r="I981" s="234"/>
      <c r="J981" s="234"/>
    </row>
    <row r="982" spans="1:10" ht="42.95" customHeight="1" x14ac:dyDescent="0.15">
      <c r="A982" s="231"/>
      <c r="B982" s="230" t="s">
        <v>168</v>
      </c>
      <c r="C982" s="232" t="s">
        <v>67</v>
      </c>
      <c r="D982" s="199" t="s">
        <v>140</v>
      </c>
      <c r="E982" s="197">
        <v>1</v>
      </c>
      <c r="F982" s="197">
        <v>12572</v>
      </c>
      <c r="G982" s="197">
        <v>12572</v>
      </c>
      <c r="H982" s="197">
        <v>0</v>
      </c>
      <c r="I982" s="197">
        <v>0</v>
      </c>
      <c r="J982" s="197">
        <v>12572</v>
      </c>
    </row>
    <row r="983" spans="1:10" ht="14.1" customHeight="1" x14ac:dyDescent="0.15">
      <c r="A983" s="231"/>
      <c r="B983" s="231"/>
      <c r="C983" s="231"/>
      <c r="D983" s="199" t="s">
        <v>78</v>
      </c>
      <c r="E983" s="197">
        <v>16</v>
      </c>
      <c r="F983" s="197">
        <v>12572</v>
      </c>
      <c r="G983" s="197">
        <v>201152</v>
      </c>
      <c r="H983" s="197">
        <v>0</v>
      </c>
      <c r="I983" s="197">
        <v>0</v>
      </c>
      <c r="J983" s="197">
        <v>201152</v>
      </c>
    </row>
    <row r="984" spans="1:10" ht="14.1" customHeight="1" x14ac:dyDescent="0.15">
      <c r="A984" s="231"/>
      <c r="B984" s="231"/>
      <c r="C984" s="231"/>
      <c r="D984" s="199" t="s">
        <v>135</v>
      </c>
      <c r="E984" s="197">
        <v>1</v>
      </c>
      <c r="F984" s="197">
        <v>6540</v>
      </c>
      <c r="G984" s="197">
        <v>6540</v>
      </c>
      <c r="H984" s="197">
        <v>0</v>
      </c>
      <c r="I984" s="197">
        <v>0</v>
      </c>
      <c r="J984" s="197">
        <v>6540</v>
      </c>
    </row>
    <row r="985" spans="1:10" ht="14.1" customHeight="1" x14ac:dyDescent="0.15">
      <c r="A985" s="231"/>
      <c r="B985" s="231"/>
      <c r="C985" s="231"/>
      <c r="D985" s="199" t="s">
        <v>77</v>
      </c>
      <c r="E985" s="197">
        <v>2</v>
      </c>
      <c r="F985" s="197">
        <v>6540</v>
      </c>
      <c r="G985" s="197">
        <v>13080</v>
      </c>
      <c r="H985" s="197">
        <v>0</v>
      </c>
      <c r="I985" s="197">
        <v>0</v>
      </c>
      <c r="J985" s="197">
        <v>13080</v>
      </c>
    </row>
    <row r="986" spans="1:10" ht="14.1" customHeight="1" x14ac:dyDescent="0.15">
      <c r="A986" s="231"/>
      <c r="B986" s="231"/>
      <c r="C986" s="231"/>
      <c r="D986" s="199" t="s">
        <v>147</v>
      </c>
      <c r="E986" s="197">
        <v>1</v>
      </c>
      <c r="F986" s="197">
        <v>1154</v>
      </c>
      <c r="G986" s="197">
        <v>1154</v>
      </c>
      <c r="H986" s="197">
        <v>0</v>
      </c>
      <c r="I986" s="197">
        <v>0</v>
      </c>
      <c r="J986" s="197">
        <v>1154</v>
      </c>
    </row>
    <row r="987" spans="1:10" ht="29.1" customHeight="1" x14ac:dyDescent="0.15">
      <c r="A987" s="231"/>
      <c r="B987" s="231"/>
      <c r="C987" s="230" t="s">
        <v>156</v>
      </c>
      <c r="D987" s="199" t="s">
        <v>71</v>
      </c>
      <c r="E987" s="197">
        <v>2</v>
      </c>
      <c r="F987" s="197">
        <v>7901</v>
      </c>
      <c r="G987" s="197">
        <v>15802</v>
      </c>
      <c r="H987" s="197">
        <v>1361</v>
      </c>
      <c r="I987" s="197">
        <v>2722</v>
      </c>
      <c r="J987" s="197">
        <v>13080</v>
      </c>
    </row>
    <row r="988" spans="1:10" ht="14.1" customHeight="1" x14ac:dyDescent="0.15">
      <c r="A988" s="231"/>
      <c r="B988" s="231"/>
      <c r="C988" s="231"/>
      <c r="D988" s="199" t="s">
        <v>75</v>
      </c>
      <c r="E988" s="197">
        <v>21</v>
      </c>
      <c r="F988" s="197">
        <v>2515</v>
      </c>
      <c r="G988" s="197">
        <v>52815</v>
      </c>
      <c r="H988" s="197">
        <v>1361</v>
      </c>
      <c r="I988" s="197">
        <v>28581</v>
      </c>
      <c r="J988" s="197">
        <v>24234</v>
      </c>
    </row>
    <row r="989" spans="1:10" ht="14.1" customHeight="1" x14ac:dyDescent="0.15">
      <c r="A989" s="231"/>
      <c r="B989" s="231"/>
      <c r="C989" s="231"/>
      <c r="D989" s="199" t="s">
        <v>69</v>
      </c>
      <c r="E989" s="197">
        <v>1</v>
      </c>
      <c r="F989" s="197">
        <v>30162</v>
      </c>
      <c r="G989" s="197">
        <v>30162</v>
      </c>
      <c r="H989" s="197">
        <v>1361</v>
      </c>
      <c r="I989" s="197">
        <v>1361</v>
      </c>
      <c r="J989" s="197">
        <v>28801</v>
      </c>
    </row>
    <row r="990" spans="1:10" ht="29.1" customHeight="1" x14ac:dyDescent="0.15">
      <c r="A990" s="231"/>
      <c r="B990" s="231"/>
      <c r="C990" s="230" t="s">
        <v>158</v>
      </c>
      <c r="D990" s="199" t="s">
        <v>79</v>
      </c>
      <c r="E990" s="197">
        <v>9</v>
      </c>
      <c r="F990" s="197">
        <v>26446</v>
      </c>
      <c r="G990" s="197">
        <v>238014</v>
      </c>
      <c r="H990" s="197">
        <v>672</v>
      </c>
      <c r="I990" s="197">
        <v>6048</v>
      </c>
      <c r="J990" s="197">
        <v>231966</v>
      </c>
    </row>
    <row r="991" spans="1:10" ht="14.1" customHeight="1" x14ac:dyDescent="0.15">
      <c r="A991" s="231"/>
      <c r="B991" s="231"/>
      <c r="C991" s="231"/>
      <c r="D991" s="199" t="s">
        <v>73</v>
      </c>
      <c r="E991" s="197">
        <v>718</v>
      </c>
      <c r="F991" s="197">
        <v>13244</v>
      </c>
      <c r="G991" s="197">
        <v>9509192</v>
      </c>
      <c r="H991" s="197">
        <v>672</v>
      </c>
      <c r="I991" s="197">
        <v>482496</v>
      </c>
      <c r="J991" s="197">
        <v>9026696</v>
      </c>
    </row>
    <row r="992" spans="1:10" ht="14.1" customHeight="1" x14ac:dyDescent="0.15">
      <c r="A992" s="231"/>
      <c r="B992" s="231"/>
      <c r="C992" s="231"/>
      <c r="D992" s="199" t="s">
        <v>74</v>
      </c>
      <c r="E992" s="197">
        <v>7</v>
      </c>
      <c r="F992" s="197">
        <v>10288</v>
      </c>
      <c r="G992" s="197">
        <v>72016</v>
      </c>
      <c r="H992" s="197">
        <v>672</v>
      </c>
      <c r="I992" s="197">
        <v>4704</v>
      </c>
      <c r="J992" s="197">
        <v>67312</v>
      </c>
    </row>
    <row r="993" spans="1:10" ht="14.1" customHeight="1" x14ac:dyDescent="0.15">
      <c r="A993" s="231"/>
      <c r="B993" s="231"/>
      <c r="C993" s="231"/>
      <c r="D993" s="199" t="s">
        <v>71</v>
      </c>
      <c r="E993" s="197">
        <v>158</v>
      </c>
      <c r="F993" s="197">
        <v>7212</v>
      </c>
      <c r="G993" s="197">
        <v>1139496</v>
      </c>
      <c r="H993" s="197">
        <v>672</v>
      </c>
      <c r="I993" s="197">
        <v>106176</v>
      </c>
      <c r="J993" s="197">
        <v>1033320</v>
      </c>
    </row>
    <row r="994" spans="1:10" ht="14.1" customHeight="1" x14ac:dyDescent="0.15">
      <c r="A994" s="231"/>
      <c r="B994" s="231"/>
      <c r="C994" s="231"/>
      <c r="D994" s="199" t="s">
        <v>75</v>
      </c>
      <c r="E994" s="197">
        <v>87</v>
      </c>
      <c r="F994" s="197">
        <v>1826</v>
      </c>
      <c r="G994" s="197">
        <v>158862</v>
      </c>
      <c r="H994" s="197">
        <v>672</v>
      </c>
      <c r="I994" s="197">
        <v>58464</v>
      </c>
      <c r="J994" s="197">
        <v>100398</v>
      </c>
    </row>
    <row r="995" spans="1:10" ht="14.1" customHeight="1" x14ac:dyDescent="0.15">
      <c r="A995" s="231"/>
      <c r="B995" s="231"/>
      <c r="C995" s="231"/>
      <c r="D995" s="199" t="s">
        <v>69</v>
      </c>
      <c r="E995" s="197">
        <v>37</v>
      </c>
      <c r="F995" s="197">
        <v>29473</v>
      </c>
      <c r="G995" s="197">
        <v>1090501</v>
      </c>
      <c r="H995" s="197">
        <v>672</v>
      </c>
      <c r="I995" s="197">
        <v>24864</v>
      </c>
      <c r="J995" s="197">
        <v>1065637</v>
      </c>
    </row>
    <row r="996" spans="1:10" ht="14.1" customHeight="1" x14ac:dyDescent="0.15">
      <c r="A996" s="231"/>
      <c r="B996" s="235" t="s">
        <v>164</v>
      </c>
      <c r="C996" s="232" t="s">
        <v>67</v>
      </c>
      <c r="D996" s="199" t="s">
        <v>135</v>
      </c>
      <c r="E996" s="197">
        <v>2</v>
      </c>
      <c r="F996" s="197">
        <v>6540</v>
      </c>
      <c r="G996" s="197">
        <v>13080</v>
      </c>
      <c r="H996" s="197">
        <v>1219</v>
      </c>
      <c r="I996" s="197">
        <v>2438</v>
      </c>
      <c r="J996" s="197">
        <v>10642</v>
      </c>
    </row>
    <row r="997" spans="1:10" ht="14.1" customHeight="1" x14ac:dyDescent="0.15">
      <c r="A997" s="231"/>
      <c r="B997" s="231"/>
      <c r="C997" s="231"/>
      <c r="D997" s="199" t="s">
        <v>77</v>
      </c>
      <c r="E997" s="197">
        <v>2</v>
      </c>
      <c r="F997" s="197">
        <v>6540</v>
      </c>
      <c r="G997" s="197">
        <v>13080</v>
      </c>
      <c r="H997" s="197">
        <v>1219</v>
      </c>
      <c r="I997" s="197">
        <v>2438</v>
      </c>
      <c r="J997" s="197">
        <v>10642</v>
      </c>
    </row>
    <row r="998" spans="1:10" ht="29.1" customHeight="1" x14ac:dyDescent="0.15">
      <c r="A998" s="231"/>
      <c r="B998" s="231"/>
      <c r="C998" s="200" t="s">
        <v>156</v>
      </c>
      <c r="D998" s="199" t="s">
        <v>71</v>
      </c>
      <c r="E998" s="197">
        <v>6</v>
      </c>
      <c r="F998" s="197">
        <v>7901</v>
      </c>
      <c r="G998" s="197">
        <v>47406</v>
      </c>
      <c r="H998" s="197">
        <v>2580</v>
      </c>
      <c r="I998" s="197">
        <v>15480</v>
      </c>
      <c r="J998" s="197">
        <v>31926</v>
      </c>
    </row>
    <row r="999" spans="1:10" ht="29.1" customHeight="1" x14ac:dyDescent="0.15">
      <c r="A999" s="231"/>
      <c r="B999" s="231"/>
      <c r="C999" s="230" t="s">
        <v>158</v>
      </c>
      <c r="D999" s="199" t="s">
        <v>79</v>
      </c>
      <c r="E999" s="197">
        <v>8</v>
      </c>
      <c r="F999" s="197">
        <v>26446</v>
      </c>
      <c r="G999" s="197">
        <v>211568</v>
      </c>
      <c r="H999" s="197">
        <v>1891</v>
      </c>
      <c r="I999" s="197">
        <v>15128</v>
      </c>
      <c r="J999" s="197">
        <v>196440</v>
      </c>
    </row>
    <row r="1000" spans="1:10" ht="14.1" customHeight="1" x14ac:dyDescent="0.15">
      <c r="A1000" s="231"/>
      <c r="B1000" s="231"/>
      <c r="C1000" s="231"/>
      <c r="D1000" s="199" t="s">
        <v>71</v>
      </c>
      <c r="E1000" s="197">
        <v>377</v>
      </c>
      <c r="F1000" s="197">
        <v>7212</v>
      </c>
      <c r="G1000" s="197">
        <v>2718924</v>
      </c>
      <c r="H1000" s="197">
        <v>1891</v>
      </c>
      <c r="I1000" s="197">
        <v>712907</v>
      </c>
      <c r="J1000" s="197">
        <v>2006017</v>
      </c>
    </row>
    <row r="1001" spans="1:10" ht="29.1" customHeight="1" x14ac:dyDescent="0.15">
      <c r="A1001" s="230" t="s">
        <v>119</v>
      </c>
      <c r="B1001" s="231" t="s">
        <v>53</v>
      </c>
      <c r="C1001" s="231"/>
      <c r="D1001" s="231"/>
      <c r="E1001" s="197"/>
      <c r="F1001" s="197">
        <v>968795</v>
      </c>
      <c r="G1001" s="197">
        <v>508250087</v>
      </c>
      <c r="H1001" s="197"/>
      <c r="I1001" s="197">
        <v>62503926</v>
      </c>
      <c r="J1001" s="197">
        <v>445746161</v>
      </c>
    </row>
    <row r="1002" spans="1:10" ht="14.1" customHeight="1" x14ac:dyDescent="0.15">
      <c r="A1002" s="231"/>
      <c r="B1002" s="199" t="s">
        <v>63</v>
      </c>
      <c r="C1002" s="199" t="s">
        <v>64</v>
      </c>
      <c r="D1002" s="199" t="s">
        <v>65</v>
      </c>
      <c r="E1002" s="233">
        <v>25</v>
      </c>
      <c r="F1002" s="233">
        <v>13948</v>
      </c>
      <c r="G1002" s="233">
        <v>348700</v>
      </c>
      <c r="H1002" s="233">
        <v>0</v>
      </c>
      <c r="I1002" s="233">
        <v>0</v>
      </c>
      <c r="J1002" s="233">
        <v>348700</v>
      </c>
    </row>
    <row r="1003" spans="1:10" ht="14.1" customHeight="1" x14ac:dyDescent="0.15">
      <c r="A1003" s="231"/>
      <c r="B1003" s="235" t="s">
        <v>66</v>
      </c>
      <c r="C1003" s="232" t="s">
        <v>67</v>
      </c>
      <c r="D1003" s="199" t="s">
        <v>133</v>
      </c>
      <c r="E1003" s="234"/>
      <c r="F1003" s="234"/>
      <c r="G1003" s="234"/>
      <c r="H1003" s="234"/>
      <c r="I1003" s="234"/>
      <c r="J1003" s="234"/>
    </row>
    <row r="1004" spans="1:10" ht="14.1" customHeight="1" x14ac:dyDescent="0.15">
      <c r="A1004" s="231"/>
      <c r="B1004" s="231"/>
      <c r="C1004" s="231"/>
      <c r="D1004" s="199" t="s">
        <v>131</v>
      </c>
      <c r="E1004" s="197">
        <v>59</v>
      </c>
      <c r="F1004" s="197">
        <v>13948</v>
      </c>
      <c r="G1004" s="197">
        <v>822932</v>
      </c>
      <c r="H1004" s="197">
        <v>0</v>
      </c>
      <c r="I1004" s="197">
        <v>0</v>
      </c>
      <c r="J1004" s="197">
        <v>822932</v>
      </c>
    </row>
    <row r="1005" spans="1:10" ht="29.1" customHeight="1" x14ac:dyDescent="0.15">
      <c r="A1005" s="231"/>
      <c r="B1005" s="231"/>
      <c r="C1005" s="200" t="s">
        <v>156</v>
      </c>
      <c r="D1005" s="199" t="s">
        <v>132</v>
      </c>
      <c r="E1005" s="197">
        <v>2</v>
      </c>
      <c r="F1005" s="197">
        <v>15309</v>
      </c>
      <c r="G1005" s="197">
        <v>30618</v>
      </c>
      <c r="H1005" s="197">
        <v>2580</v>
      </c>
      <c r="I1005" s="197">
        <v>5160</v>
      </c>
      <c r="J1005" s="197">
        <v>25458</v>
      </c>
    </row>
    <row r="1006" spans="1:10" ht="29.1" customHeight="1" x14ac:dyDescent="0.15">
      <c r="A1006" s="231"/>
      <c r="B1006" s="231"/>
      <c r="C1006" s="200" t="s">
        <v>158</v>
      </c>
      <c r="D1006" s="199" t="s">
        <v>132</v>
      </c>
      <c r="E1006" s="197">
        <v>5965</v>
      </c>
      <c r="F1006" s="197">
        <v>14620</v>
      </c>
      <c r="G1006" s="197">
        <v>87208300</v>
      </c>
      <c r="H1006" s="197">
        <v>1891</v>
      </c>
      <c r="I1006" s="197">
        <v>11279815</v>
      </c>
      <c r="J1006" s="197">
        <v>75928485</v>
      </c>
    </row>
    <row r="1007" spans="1:10" ht="14.1" customHeight="1" x14ac:dyDescent="0.15">
      <c r="A1007" s="231"/>
      <c r="B1007" s="235" t="s">
        <v>76</v>
      </c>
      <c r="C1007" s="232" t="s">
        <v>67</v>
      </c>
      <c r="D1007" s="199" t="s">
        <v>135</v>
      </c>
      <c r="E1007" s="197">
        <v>3</v>
      </c>
      <c r="F1007" s="197">
        <v>6540</v>
      </c>
      <c r="G1007" s="197">
        <v>19620</v>
      </c>
      <c r="H1007" s="197">
        <v>0</v>
      </c>
      <c r="I1007" s="197">
        <v>0</v>
      </c>
      <c r="J1007" s="197">
        <v>19620</v>
      </c>
    </row>
    <row r="1008" spans="1:10" ht="14.1" customHeight="1" x14ac:dyDescent="0.15">
      <c r="A1008" s="231"/>
      <c r="B1008" s="231"/>
      <c r="C1008" s="231"/>
      <c r="D1008" s="199" t="s">
        <v>77</v>
      </c>
      <c r="E1008" s="197">
        <v>1</v>
      </c>
      <c r="F1008" s="197">
        <v>6540</v>
      </c>
      <c r="G1008" s="197">
        <v>6540</v>
      </c>
      <c r="H1008" s="197">
        <v>0</v>
      </c>
      <c r="I1008" s="197">
        <v>0</v>
      </c>
      <c r="J1008" s="197">
        <v>6540</v>
      </c>
    </row>
    <row r="1009" spans="1:10" ht="14.1" customHeight="1" x14ac:dyDescent="0.15">
      <c r="A1009" s="231"/>
      <c r="B1009" s="231"/>
      <c r="C1009" s="231"/>
      <c r="D1009" s="199" t="s">
        <v>134</v>
      </c>
      <c r="E1009" s="197">
        <v>2</v>
      </c>
      <c r="F1009" s="197">
        <v>7055</v>
      </c>
      <c r="G1009" s="197">
        <v>14110</v>
      </c>
      <c r="H1009" s="197">
        <v>0</v>
      </c>
      <c r="I1009" s="197">
        <v>0</v>
      </c>
      <c r="J1009" s="197">
        <v>14110</v>
      </c>
    </row>
    <row r="1010" spans="1:10" ht="29.1" customHeight="1" x14ac:dyDescent="0.15">
      <c r="A1010" s="231"/>
      <c r="B1010" s="231"/>
      <c r="C1010" s="230" t="s">
        <v>156</v>
      </c>
      <c r="D1010" s="199" t="s">
        <v>71</v>
      </c>
      <c r="E1010" s="197">
        <v>14</v>
      </c>
      <c r="F1010" s="197">
        <v>7901</v>
      </c>
      <c r="G1010" s="197">
        <v>110614</v>
      </c>
      <c r="H1010" s="197">
        <v>1361</v>
      </c>
      <c r="I1010" s="197">
        <v>19054</v>
      </c>
      <c r="J1010" s="197">
        <v>91560</v>
      </c>
    </row>
    <row r="1011" spans="1:10" ht="14.1" customHeight="1" x14ac:dyDescent="0.15">
      <c r="A1011" s="231"/>
      <c r="B1011" s="231"/>
      <c r="C1011" s="231"/>
      <c r="D1011" s="199" t="s">
        <v>91</v>
      </c>
      <c r="E1011" s="197">
        <v>382</v>
      </c>
      <c r="F1011" s="197">
        <v>8416</v>
      </c>
      <c r="G1011" s="197">
        <v>3214912</v>
      </c>
      <c r="H1011" s="197">
        <v>1361</v>
      </c>
      <c r="I1011" s="197">
        <v>519902</v>
      </c>
      <c r="J1011" s="197">
        <v>2695010</v>
      </c>
    </row>
    <row r="1012" spans="1:10" ht="29.1" customHeight="1" x14ac:dyDescent="0.15">
      <c r="A1012" s="231"/>
      <c r="B1012" s="231"/>
      <c r="C1012" s="230" t="s">
        <v>158</v>
      </c>
      <c r="D1012" s="199" t="s">
        <v>155</v>
      </c>
      <c r="E1012" s="197">
        <v>1</v>
      </c>
      <c r="F1012" s="197">
        <v>22699</v>
      </c>
      <c r="G1012" s="197">
        <v>22699</v>
      </c>
      <c r="H1012" s="197">
        <v>15510</v>
      </c>
      <c r="I1012" s="197">
        <v>15510</v>
      </c>
      <c r="J1012" s="197">
        <v>7189</v>
      </c>
    </row>
    <row r="1013" spans="1:10" ht="14.1" customHeight="1" x14ac:dyDescent="0.15">
      <c r="A1013" s="231"/>
      <c r="B1013" s="231"/>
      <c r="C1013" s="231"/>
      <c r="D1013" s="199" t="s">
        <v>87</v>
      </c>
      <c r="E1013" s="197">
        <v>1</v>
      </c>
      <c r="F1013" s="197">
        <v>15467</v>
      </c>
      <c r="G1013" s="197">
        <v>15467</v>
      </c>
      <c r="H1013" s="197">
        <v>8278</v>
      </c>
      <c r="I1013" s="197">
        <v>8278</v>
      </c>
      <c r="J1013" s="197">
        <v>7189</v>
      </c>
    </row>
    <row r="1014" spans="1:10" ht="14.1" customHeight="1" x14ac:dyDescent="0.15">
      <c r="A1014" s="231"/>
      <c r="B1014" s="231"/>
      <c r="C1014" s="231"/>
      <c r="D1014" s="199" t="s">
        <v>71</v>
      </c>
      <c r="E1014" s="197">
        <v>2982</v>
      </c>
      <c r="F1014" s="197">
        <v>7212</v>
      </c>
      <c r="G1014" s="197">
        <v>21506184</v>
      </c>
      <c r="H1014" s="197">
        <v>672</v>
      </c>
      <c r="I1014" s="197">
        <v>2003904</v>
      </c>
      <c r="J1014" s="197">
        <v>19502280</v>
      </c>
    </row>
    <row r="1015" spans="1:10" ht="14.1" customHeight="1" x14ac:dyDescent="0.15">
      <c r="A1015" s="231"/>
      <c r="B1015" s="231"/>
      <c r="C1015" s="231"/>
      <c r="D1015" s="199" t="s">
        <v>91</v>
      </c>
      <c r="E1015" s="197">
        <v>3573</v>
      </c>
      <c r="F1015" s="197">
        <v>7727</v>
      </c>
      <c r="G1015" s="197">
        <v>27608571</v>
      </c>
      <c r="H1015" s="197">
        <v>672</v>
      </c>
      <c r="I1015" s="197">
        <v>2401056</v>
      </c>
      <c r="J1015" s="197">
        <v>25207515</v>
      </c>
    </row>
    <row r="1016" spans="1:10" ht="14.1" customHeight="1" x14ac:dyDescent="0.15">
      <c r="A1016" s="231"/>
      <c r="B1016" s="235" t="s">
        <v>159</v>
      </c>
      <c r="C1016" s="232" t="s">
        <v>108</v>
      </c>
      <c r="D1016" s="199" t="s">
        <v>160</v>
      </c>
      <c r="E1016" s="197">
        <v>51</v>
      </c>
      <c r="F1016" s="197">
        <v>24755</v>
      </c>
      <c r="G1016" s="197">
        <v>1262505</v>
      </c>
      <c r="H1016" s="197">
        <v>4105</v>
      </c>
      <c r="I1016" s="197">
        <v>209355</v>
      </c>
      <c r="J1016" s="197">
        <v>1053150</v>
      </c>
    </row>
    <row r="1017" spans="1:10" ht="14.1" customHeight="1" x14ac:dyDescent="0.15">
      <c r="A1017" s="231"/>
      <c r="B1017" s="231"/>
      <c r="C1017" s="231"/>
      <c r="D1017" s="199" t="s">
        <v>162</v>
      </c>
      <c r="E1017" s="197">
        <v>450</v>
      </c>
      <c r="F1017" s="197">
        <v>21320</v>
      </c>
      <c r="G1017" s="197">
        <v>9594000</v>
      </c>
      <c r="H1017" s="197">
        <v>4105</v>
      </c>
      <c r="I1017" s="197">
        <v>1847250</v>
      </c>
      <c r="J1017" s="197">
        <v>7746750</v>
      </c>
    </row>
    <row r="1018" spans="1:10" ht="42.95" customHeight="1" x14ac:dyDescent="0.15">
      <c r="A1018" s="231"/>
      <c r="B1018" s="230" t="s">
        <v>168</v>
      </c>
      <c r="C1018" s="232" t="s">
        <v>67</v>
      </c>
      <c r="D1018" s="199" t="s">
        <v>144</v>
      </c>
      <c r="E1018" s="197">
        <v>12</v>
      </c>
      <c r="F1018" s="197">
        <v>25774</v>
      </c>
      <c r="G1018" s="197">
        <v>309288</v>
      </c>
      <c r="H1018" s="197">
        <v>0</v>
      </c>
      <c r="I1018" s="197">
        <v>0</v>
      </c>
      <c r="J1018" s="197">
        <v>309288</v>
      </c>
    </row>
    <row r="1019" spans="1:10" ht="14.1" customHeight="1" x14ac:dyDescent="0.15">
      <c r="A1019" s="231"/>
      <c r="B1019" s="231"/>
      <c r="C1019" s="231"/>
      <c r="D1019" s="199" t="s">
        <v>85</v>
      </c>
      <c r="E1019" s="197">
        <v>16</v>
      </c>
      <c r="F1019" s="197">
        <v>25774</v>
      </c>
      <c r="G1019" s="197">
        <v>412384</v>
      </c>
      <c r="H1019" s="197">
        <v>0</v>
      </c>
      <c r="I1019" s="197">
        <v>0</v>
      </c>
      <c r="J1019" s="197">
        <v>412384</v>
      </c>
    </row>
    <row r="1020" spans="1:10" ht="14.1" customHeight="1" x14ac:dyDescent="0.15">
      <c r="A1020" s="231"/>
      <c r="B1020" s="231"/>
      <c r="C1020" s="231"/>
      <c r="D1020" s="199" t="s">
        <v>140</v>
      </c>
      <c r="E1020" s="197">
        <v>20</v>
      </c>
      <c r="F1020" s="197">
        <v>12572</v>
      </c>
      <c r="G1020" s="197">
        <v>251440</v>
      </c>
      <c r="H1020" s="197">
        <v>0</v>
      </c>
      <c r="I1020" s="197">
        <v>0</v>
      </c>
      <c r="J1020" s="197">
        <v>251440</v>
      </c>
    </row>
    <row r="1021" spans="1:10" ht="14.1" customHeight="1" x14ac:dyDescent="0.15">
      <c r="A1021" s="231"/>
      <c r="B1021" s="231"/>
      <c r="C1021" s="231"/>
      <c r="D1021" s="199" t="s">
        <v>78</v>
      </c>
      <c r="E1021" s="197">
        <v>22</v>
      </c>
      <c r="F1021" s="197">
        <v>12572</v>
      </c>
      <c r="G1021" s="197">
        <v>276584</v>
      </c>
      <c r="H1021" s="197">
        <v>0</v>
      </c>
      <c r="I1021" s="197">
        <v>0</v>
      </c>
      <c r="J1021" s="197">
        <v>276584</v>
      </c>
    </row>
    <row r="1022" spans="1:10" ht="14.1" customHeight="1" x14ac:dyDescent="0.15">
      <c r="A1022" s="231"/>
      <c r="B1022" s="231"/>
      <c r="C1022" s="231"/>
      <c r="D1022" s="199" t="s">
        <v>145</v>
      </c>
      <c r="E1022" s="197">
        <v>7</v>
      </c>
      <c r="F1022" s="197">
        <v>9616</v>
      </c>
      <c r="G1022" s="197">
        <v>67312</v>
      </c>
      <c r="H1022" s="197">
        <v>0</v>
      </c>
      <c r="I1022" s="197">
        <v>0</v>
      </c>
      <c r="J1022" s="197">
        <v>67312</v>
      </c>
    </row>
    <row r="1023" spans="1:10" ht="14.1" customHeight="1" x14ac:dyDescent="0.15">
      <c r="A1023" s="231"/>
      <c r="B1023" s="231"/>
      <c r="C1023" s="231"/>
      <c r="D1023" s="199" t="s">
        <v>83</v>
      </c>
      <c r="E1023" s="197">
        <v>1</v>
      </c>
      <c r="F1023" s="197">
        <v>9616</v>
      </c>
      <c r="G1023" s="197">
        <v>9616</v>
      </c>
      <c r="H1023" s="197">
        <v>0</v>
      </c>
      <c r="I1023" s="197">
        <v>0</v>
      </c>
      <c r="J1023" s="197">
        <v>9616</v>
      </c>
    </row>
    <row r="1024" spans="1:10" ht="14.1" customHeight="1" x14ac:dyDescent="0.15">
      <c r="A1024" s="231"/>
      <c r="B1024" s="231"/>
      <c r="C1024" s="231"/>
      <c r="D1024" s="199" t="s">
        <v>135</v>
      </c>
      <c r="E1024" s="197">
        <v>8</v>
      </c>
      <c r="F1024" s="197">
        <v>6540</v>
      </c>
      <c r="G1024" s="197">
        <v>52320</v>
      </c>
      <c r="H1024" s="197">
        <v>0</v>
      </c>
      <c r="I1024" s="197">
        <v>0</v>
      </c>
      <c r="J1024" s="197">
        <v>52320</v>
      </c>
    </row>
    <row r="1025" spans="1:10" ht="14.1" customHeight="1" x14ac:dyDescent="0.15">
      <c r="A1025" s="231"/>
      <c r="B1025" s="231"/>
      <c r="C1025" s="231"/>
      <c r="D1025" s="199" t="s">
        <v>77</v>
      </c>
      <c r="E1025" s="197">
        <v>176</v>
      </c>
      <c r="F1025" s="197">
        <v>6540</v>
      </c>
      <c r="G1025" s="197">
        <v>1151040</v>
      </c>
      <c r="H1025" s="197">
        <v>0</v>
      </c>
      <c r="I1025" s="197">
        <v>0</v>
      </c>
      <c r="J1025" s="197">
        <v>1151040</v>
      </c>
    </row>
    <row r="1026" spans="1:10" ht="14.1" customHeight="1" x14ac:dyDescent="0.15">
      <c r="A1026" s="231"/>
      <c r="B1026" s="231"/>
      <c r="C1026" s="231"/>
      <c r="D1026" s="199" t="s">
        <v>146</v>
      </c>
      <c r="E1026" s="197">
        <v>3</v>
      </c>
      <c r="F1026" s="197">
        <v>2308</v>
      </c>
      <c r="G1026" s="197">
        <v>6924</v>
      </c>
      <c r="H1026" s="197">
        <v>0</v>
      </c>
      <c r="I1026" s="197">
        <v>0</v>
      </c>
      <c r="J1026" s="197">
        <v>6924</v>
      </c>
    </row>
    <row r="1027" spans="1:10" ht="14.1" customHeight="1" x14ac:dyDescent="0.15">
      <c r="A1027" s="231"/>
      <c r="B1027" s="231"/>
      <c r="C1027" s="231"/>
      <c r="D1027" s="199" t="s">
        <v>147</v>
      </c>
      <c r="E1027" s="197">
        <v>1</v>
      </c>
      <c r="F1027" s="197">
        <v>1154</v>
      </c>
      <c r="G1027" s="197">
        <v>1154</v>
      </c>
      <c r="H1027" s="197">
        <v>0</v>
      </c>
      <c r="I1027" s="197">
        <v>0</v>
      </c>
      <c r="J1027" s="197">
        <v>1154</v>
      </c>
    </row>
    <row r="1028" spans="1:10" ht="14.1" customHeight="1" x14ac:dyDescent="0.15">
      <c r="A1028" s="231"/>
      <c r="B1028" s="231"/>
      <c r="C1028" s="231"/>
      <c r="D1028" s="199" t="s">
        <v>141</v>
      </c>
      <c r="E1028" s="197">
        <v>3</v>
      </c>
      <c r="F1028" s="197">
        <v>3632</v>
      </c>
      <c r="G1028" s="197">
        <v>10896</v>
      </c>
      <c r="H1028" s="197">
        <v>0</v>
      </c>
      <c r="I1028" s="197">
        <v>0</v>
      </c>
      <c r="J1028" s="197">
        <v>10896</v>
      </c>
    </row>
    <row r="1029" spans="1:10" ht="14.1" customHeight="1" x14ac:dyDescent="0.15">
      <c r="A1029" s="231"/>
      <c r="B1029" s="231"/>
      <c r="C1029" s="231"/>
      <c r="D1029" s="199" t="s">
        <v>142</v>
      </c>
      <c r="E1029" s="197">
        <v>10</v>
      </c>
      <c r="F1029" s="197">
        <v>4887</v>
      </c>
      <c r="G1029" s="197">
        <v>48870</v>
      </c>
      <c r="H1029" s="197">
        <v>0</v>
      </c>
      <c r="I1029" s="197">
        <v>0</v>
      </c>
      <c r="J1029" s="197">
        <v>48870</v>
      </c>
    </row>
    <row r="1030" spans="1:10" ht="14.1" customHeight="1" x14ac:dyDescent="0.15">
      <c r="A1030" s="231"/>
      <c r="B1030" s="231"/>
      <c r="C1030" s="231"/>
      <c r="D1030" s="199" t="s">
        <v>137</v>
      </c>
      <c r="E1030" s="197">
        <v>10</v>
      </c>
      <c r="F1030" s="197">
        <v>4887</v>
      </c>
      <c r="G1030" s="197">
        <v>48870</v>
      </c>
      <c r="H1030" s="197">
        <v>0</v>
      </c>
      <c r="I1030" s="197">
        <v>0</v>
      </c>
      <c r="J1030" s="197">
        <v>48870</v>
      </c>
    </row>
    <row r="1031" spans="1:10" ht="29.1" customHeight="1" x14ac:dyDescent="0.15">
      <c r="A1031" s="231"/>
      <c r="B1031" s="231"/>
      <c r="C1031" s="230" t="s">
        <v>156</v>
      </c>
      <c r="D1031" s="199" t="s">
        <v>70</v>
      </c>
      <c r="E1031" s="197">
        <v>26</v>
      </c>
      <c r="F1031" s="197">
        <v>3817</v>
      </c>
      <c r="G1031" s="197">
        <v>99242</v>
      </c>
      <c r="H1031" s="197">
        <v>1361</v>
      </c>
      <c r="I1031" s="197">
        <v>35386</v>
      </c>
      <c r="J1031" s="197">
        <v>63856</v>
      </c>
    </row>
    <row r="1032" spans="1:10" ht="14.1" customHeight="1" x14ac:dyDescent="0.15">
      <c r="A1032" s="231"/>
      <c r="B1032" s="231"/>
      <c r="C1032" s="231"/>
      <c r="D1032" s="199" t="s">
        <v>79</v>
      </c>
      <c r="E1032" s="197">
        <v>5</v>
      </c>
      <c r="F1032" s="197">
        <v>27135</v>
      </c>
      <c r="G1032" s="197">
        <v>135675</v>
      </c>
      <c r="H1032" s="197">
        <v>1361</v>
      </c>
      <c r="I1032" s="197">
        <v>6805</v>
      </c>
      <c r="J1032" s="197">
        <v>128870</v>
      </c>
    </row>
    <row r="1033" spans="1:10" ht="14.1" customHeight="1" x14ac:dyDescent="0.15">
      <c r="A1033" s="231"/>
      <c r="B1033" s="231"/>
      <c r="C1033" s="231"/>
      <c r="D1033" s="199" t="s">
        <v>73</v>
      </c>
      <c r="E1033" s="197">
        <v>3</v>
      </c>
      <c r="F1033" s="197">
        <v>13933</v>
      </c>
      <c r="G1033" s="197">
        <v>41799</v>
      </c>
      <c r="H1033" s="197">
        <v>1361</v>
      </c>
      <c r="I1033" s="197">
        <v>4083</v>
      </c>
      <c r="J1033" s="197">
        <v>37716</v>
      </c>
    </row>
    <row r="1034" spans="1:10" ht="14.1" customHeight="1" x14ac:dyDescent="0.15">
      <c r="A1034" s="231"/>
      <c r="B1034" s="231"/>
      <c r="C1034" s="231"/>
      <c r="D1034" s="199" t="s">
        <v>74</v>
      </c>
      <c r="E1034" s="197">
        <v>1</v>
      </c>
      <c r="F1034" s="197">
        <v>10977</v>
      </c>
      <c r="G1034" s="197">
        <v>10977</v>
      </c>
      <c r="H1034" s="197">
        <v>1361</v>
      </c>
      <c r="I1034" s="197">
        <v>1361</v>
      </c>
      <c r="J1034" s="197">
        <v>9616</v>
      </c>
    </row>
    <row r="1035" spans="1:10" ht="14.1" customHeight="1" x14ac:dyDescent="0.15">
      <c r="A1035" s="231"/>
      <c r="B1035" s="231"/>
      <c r="C1035" s="231"/>
      <c r="D1035" s="199" t="s">
        <v>71</v>
      </c>
      <c r="E1035" s="197">
        <v>55</v>
      </c>
      <c r="F1035" s="197">
        <v>7901</v>
      </c>
      <c r="G1035" s="197">
        <v>434555</v>
      </c>
      <c r="H1035" s="197">
        <v>1361</v>
      </c>
      <c r="I1035" s="197">
        <v>74855</v>
      </c>
      <c r="J1035" s="197">
        <v>359700</v>
      </c>
    </row>
    <row r="1036" spans="1:10" ht="14.1" customHeight="1" x14ac:dyDescent="0.15">
      <c r="A1036" s="231"/>
      <c r="B1036" s="231"/>
      <c r="C1036" s="231"/>
      <c r="D1036" s="199" t="s">
        <v>82</v>
      </c>
      <c r="E1036" s="197">
        <v>1</v>
      </c>
      <c r="F1036" s="197">
        <v>3669</v>
      </c>
      <c r="G1036" s="197">
        <v>3669</v>
      </c>
      <c r="H1036" s="197">
        <v>1361</v>
      </c>
      <c r="I1036" s="197">
        <v>1361</v>
      </c>
      <c r="J1036" s="197">
        <v>2308</v>
      </c>
    </row>
    <row r="1037" spans="1:10" ht="14.1" customHeight="1" x14ac:dyDescent="0.15">
      <c r="A1037" s="231"/>
      <c r="B1037" s="231"/>
      <c r="C1037" s="231"/>
      <c r="D1037" s="199" t="s">
        <v>75</v>
      </c>
      <c r="E1037" s="197">
        <v>2</v>
      </c>
      <c r="F1037" s="197">
        <v>2515</v>
      </c>
      <c r="G1037" s="197">
        <v>5030</v>
      </c>
      <c r="H1037" s="197">
        <v>1361</v>
      </c>
      <c r="I1037" s="197">
        <v>2722</v>
      </c>
      <c r="J1037" s="197">
        <v>2308</v>
      </c>
    </row>
    <row r="1038" spans="1:10" ht="14.1" customHeight="1" x14ac:dyDescent="0.15">
      <c r="A1038" s="231"/>
      <c r="B1038" s="231"/>
      <c r="C1038" s="231"/>
      <c r="D1038" s="199" t="s">
        <v>138</v>
      </c>
      <c r="E1038" s="197">
        <v>44</v>
      </c>
      <c r="F1038" s="197">
        <v>4993</v>
      </c>
      <c r="G1038" s="197">
        <v>219692</v>
      </c>
      <c r="H1038" s="197">
        <v>1361</v>
      </c>
      <c r="I1038" s="197">
        <v>59884</v>
      </c>
      <c r="J1038" s="197">
        <v>159808</v>
      </c>
    </row>
    <row r="1039" spans="1:10" ht="14.1" customHeight="1" x14ac:dyDescent="0.15">
      <c r="A1039" s="231"/>
      <c r="B1039" s="231"/>
      <c r="C1039" s="231"/>
      <c r="D1039" s="199" t="s">
        <v>139</v>
      </c>
      <c r="E1039" s="197">
        <v>1</v>
      </c>
      <c r="F1039" s="197">
        <v>6248</v>
      </c>
      <c r="G1039" s="197">
        <v>6248</v>
      </c>
      <c r="H1039" s="197">
        <v>1361</v>
      </c>
      <c r="I1039" s="197">
        <v>1361</v>
      </c>
      <c r="J1039" s="197">
        <v>4887</v>
      </c>
    </row>
    <row r="1040" spans="1:10" ht="29.1" customHeight="1" x14ac:dyDescent="0.15">
      <c r="A1040" s="231"/>
      <c r="B1040" s="231"/>
      <c r="C1040" s="230" t="s">
        <v>157</v>
      </c>
      <c r="D1040" s="199" t="s">
        <v>70</v>
      </c>
      <c r="E1040" s="197">
        <v>4</v>
      </c>
      <c r="F1040" s="197">
        <v>3765</v>
      </c>
      <c r="G1040" s="197">
        <v>15060</v>
      </c>
      <c r="H1040" s="197">
        <v>1309</v>
      </c>
      <c r="I1040" s="197">
        <v>5236</v>
      </c>
      <c r="J1040" s="197">
        <v>9824</v>
      </c>
    </row>
    <row r="1041" spans="1:10" ht="14.1" customHeight="1" x14ac:dyDescent="0.15">
      <c r="A1041" s="231"/>
      <c r="B1041" s="231"/>
      <c r="C1041" s="231"/>
      <c r="D1041" s="199" t="s">
        <v>73</v>
      </c>
      <c r="E1041" s="197">
        <v>2</v>
      </c>
      <c r="F1041" s="197">
        <v>13881</v>
      </c>
      <c r="G1041" s="197">
        <v>27762</v>
      </c>
      <c r="H1041" s="197">
        <v>1309</v>
      </c>
      <c r="I1041" s="197">
        <v>2618</v>
      </c>
      <c r="J1041" s="197">
        <v>25144</v>
      </c>
    </row>
    <row r="1042" spans="1:10" ht="14.1" customHeight="1" x14ac:dyDescent="0.15">
      <c r="A1042" s="231"/>
      <c r="B1042" s="231"/>
      <c r="C1042" s="231"/>
      <c r="D1042" s="199" t="s">
        <v>71</v>
      </c>
      <c r="E1042" s="197">
        <v>1</v>
      </c>
      <c r="F1042" s="197">
        <v>7849</v>
      </c>
      <c r="G1042" s="197">
        <v>7849</v>
      </c>
      <c r="H1042" s="197">
        <v>1309</v>
      </c>
      <c r="I1042" s="197">
        <v>1309</v>
      </c>
      <c r="J1042" s="197">
        <v>6540</v>
      </c>
    </row>
    <row r="1043" spans="1:10" ht="14.1" customHeight="1" x14ac:dyDescent="0.15">
      <c r="A1043" s="231"/>
      <c r="B1043" s="231"/>
      <c r="C1043" s="231"/>
      <c r="D1043" s="199" t="s">
        <v>138</v>
      </c>
      <c r="E1043" s="197">
        <v>51</v>
      </c>
      <c r="F1043" s="197">
        <v>4841</v>
      </c>
      <c r="G1043" s="197">
        <v>246895</v>
      </c>
      <c r="H1043" s="197">
        <v>1309</v>
      </c>
      <c r="I1043" s="197">
        <v>66759</v>
      </c>
      <c r="J1043" s="197">
        <v>180136</v>
      </c>
    </row>
    <row r="1044" spans="1:10" ht="29.1" customHeight="1" x14ac:dyDescent="0.15">
      <c r="A1044" s="231"/>
      <c r="B1044" s="231"/>
      <c r="C1044" s="230" t="s">
        <v>158</v>
      </c>
      <c r="D1044" s="199" t="s">
        <v>70</v>
      </c>
      <c r="E1044" s="197">
        <v>839</v>
      </c>
      <c r="F1044" s="197">
        <v>3128</v>
      </c>
      <c r="G1044" s="197">
        <v>2624392</v>
      </c>
      <c r="H1044" s="197">
        <v>672</v>
      </c>
      <c r="I1044" s="197">
        <v>563808</v>
      </c>
      <c r="J1044" s="197">
        <v>2060584</v>
      </c>
    </row>
    <row r="1045" spans="1:10" ht="14.1" customHeight="1" x14ac:dyDescent="0.15">
      <c r="A1045" s="231"/>
      <c r="B1045" s="231"/>
      <c r="C1045" s="231"/>
      <c r="D1045" s="199" t="s">
        <v>88</v>
      </c>
      <c r="E1045" s="197">
        <v>17</v>
      </c>
      <c r="F1045" s="197">
        <v>59297</v>
      </c>
      <c r="G1045" s="197">
        <v>1008049</v>
      </c>
      <c r="H1045" s="197">
        <v>672</v>
      </c>
      <c r="I1045" s="197">
        <v>11424</v>
      </c>
      <c r="J1045" s="197">
        <v>996625</v>
      </c>
    </row>
    <row r="1046" spans="1:10" ht="14.1" customHeight="1" x14ac:dyDescent="0.15">
      <c r="A1046" s="231"/>
      <c r="B1046" s="231"/>
      <c r="C1046" s="231"/>
      <c r="D1046" s="199" t="s">
        <v>101</v>
      </c>
      <c r="E1046" s="197">
        <v>1</v>
      </c>
      <c r="F1046" s="197">
        <v>43757</v>
      </c>
      <c r="G1046" s="197">
        <v>43757</v>
      </c>
      <c r="H1046" s="197">
        <v>672</v>
      </c>
      <c r="I1046" s="197">
        <v>672</v>
      </c>
      <c r="J1046" s="197">
        <v>43085</v>
      </c>
    </row>
    <row r="1047" spans="1:10" ht="14.1" customHeight="1" x14ac:dyDescent="0.15">
      <c r="A1047" s="231"/>
      <c r="B1047" s="231"/>
      <c r="C1047" s="231"/>
      <c r="D1047" s="199" t="s">
        <v>79</v>
      </c>
      <c r="E1047" s="197">
        <v>1970</v>
      </c>
      <c r="F1047" s="197">
        <v>26446</v>
      </c>
      <c r="G1047" s="197">
        <v>52098620</v>
      </c>
      <c r="H1047" s="197">
        <v>672</v>
      </c>
      <c r="I1047" s="197">
        <v>1323840</v>
      </c>
      <c r="J1047" s="197">
        <v>50774780</v>
      </c>
    </row>
    <row r="1048" spans="1:10" ht="14.1" customHeight="1" x14ac:dyDescent="0.15">
      <c r="A1048" s="231"/>
      <c r="B1048" s="231"/>
      <c r="C1048" s="231"/>
      <c r="D1048" s="199" t="s">
        <v>73</v>
      </c>
      <c r="E1048" s="197">
        <v>4402</v>
      </c>
      <c r="F1048" s="197">
        <v>13244</v>
      </c>
      <c r="G1048" s="197">
        <v>58300088</v>
      </c>
      <c r="H1048" s="197">
        <v>672</v>
      </c>
      <c r="I1048" s="197">
        <v>2958144</v>
      </c>
      <c r="J1048" s="197">
        <v>55341944</v>
      </c>
    </row>
    <row r="1049" spans="1:10" ht="14.1" customHeight="1" x14ac:dyDescent="0.15">
      <c r="A1049" s="231"/>
      <c r="B1049" s="231"/>
      <c r="C1049" s="231"/>
      <c r="D1049" s="199" t="s">
        <v>74</v>
      </c>
      <c r="E1049" s="197">
        <v>560</v>
      </c>
      <c r="F1049" s="197">
        <v>10288</v>
      </c>
      <c r="G1049" s="197">
        <v>5761280</v>
      </c>
      <c r="H1049" s="197">
        <v>672</v>
      </c>
      <c r="I1049" s="197">
        <v>376320</v>
      </c>
      <c r="J1049" s="197">
        <v>5384960</v>
      </c>
    </row>
    <row r="1050" spans="1:10" ht="14.1" customHeight="1" x14ac:dyDescent="0.15">
      <c r="A1050" s="231"/>
      <c r="B1050" s="231"/>
      <c r="C1050" s="231"/>
      <c r="D1050" s="199" t="s">
        <v>71</v>
      </c>
      <c r="E1050" s="197">
        <v>4247</v>
      </c>
      <c r="F1050" s="197">
        <v>7212</v>
      </c>
      <c r="G1050" s="197">
        <v>30629364</v>
      </c>
      <c r="H1050" s="197">
        <v>672</v>
      </c>
      <c r="I1050" s="197">
        <v>2853984</v>
      </c>
      <c r="J1050" s="197">
        <v>27775380</v>
      </c>
    </row>
    <row r="1051" spans="1:10" ht="14.1" customHeight="1" x14ac:dyDescent="0.15">
      <c r="A1051" s="231"/>
      <c r="B1051" s="231"/>
      <c r="C1051" s="231"/>
      <c r="D1051" s="199" t="s">
        <v>72</v>
      </c>
      <c r="E1051" s="197">
        <v>29</v>
      </c>
      <c r="F1051" s="197">
        <v>4743</v>
      </c>
      <c r="G1051" s="197">
        <v>137547</v>
      </c>
      <c r="H1051" s="197">
        <v>672</v>
      </c>
      <c r="I1051" s="197">
        <v>19488</v>
      </c>
      <c r="J1051" s="197">
        <v>118059</v>
      </c>
    </row>
    <row r="1052" spans="1:10" ht="14.1" customHeight="1" x14ac:dyDescent="0.15">
      <c r="A1052" s="231"/>
      <c r="B1052" s="231"/>
      <c r="C1052" s="231"/>
      <c r="D1052" s="199" t="s">
        <v>82</v>
      </c>
      <c r="E1052" s="197">
        <v>12</v>
      </c>
      <c r="F1052" s="197">
        <v>2980</v>
      </c>
      <c r="G1052" s="197">
        <v>35760</v>
      </c>
      <c r="H1052" s="197">
        <v>672</v>
      </c>
      <c r="I1052" s="197">
        <v>8064</v>
      </c>
      <c r="J1052" s="197">
        <v>27696</v>
      </c>
    </row>
    <row r="1053" spans="1:10" ht="14.1" customHeight="1" x14ac:dyDescent="0.15">
      <c r="A1053" s="231"/>
      <c r="B1053" s="231"/>
      <c r="C1053" s="231"/>
      <c r="D1053" s="199" t="s">
        <v>75</v>
      </c>
      <c r="E1053" s="197">
        <v>111</v>
      </c>
      <c r="F1053" s="197">
        <v>1826</v>
      </c>
      <c r="G1053" s="197">
        <v>202686</v>
      </c>
      <c r="H1053" s="197">
        <v>672</v>
      </c>
      <c r="I1053" s="197">
        <v>74592</v>
      </c>
      <c r="J1053" s="197">
        <v>128094</v>
      </c>
    </row>
    <row r="1054" spans="1:10" ht="14.1" customHeight="1" x14ac:dyDescent="0.15">
      <c r="A1054" s="231"/>
      <c r="B1054" s="231"/>
      <c r="C1054" s="231"/>
      <c r="D1054" s="199" t="s">
        <v>69</v>
      </c>
      <c r="E1054" s="197">
        <v>20</v>
      </c>
      <c r="F1054" s="197">
        <v>29473</v>
      </c>
      <c r="G1054" s="197">
        <v>589460</v>
      </c>
      <c r="H1054" s="197">
        <v>672</v>
      </c>
      <c r="I1054" s="197">
        <v>13440</v>
      </c>
      <c r="J1054" s="197">
        <v>576020</v>
      </c>
    </row>
    <row r="1055" spans="1:10" ht="14.1" customHeight="1" x14ac:dyDescent="0.15">
      <c r="A1055" s="231"/>
      <c r="B1055" s="231"/>
      <c r="C1055" s="231"/>
      <c r="D1055" s="199" t="s">
        <v>138</v>
      </c>
      <c r="E1055" s="197">
        <v>892</v>
      </c>
      <c r="F1055" s="197">
        <v>4304</v>
      </c>
      <c r="G1055" s="197">
        <v>3839168</v>
      </c>
      <c r="H1055" s="197">
        <v>672</v>
      </c>
      <c r="I1055" s="197">
        <v>599424</v>
      </c>
      <c r="J1055" s="197">
        <v>3239744</v>
      </c>
    </row>
    <row r="1056" spans="1:10" ht="14.1" customHeight="1" x14ac:dyDescent="0.15">
      <c r="A1056" s="231"/>
      <c r="B1056" s="231"/>
      <c r="C1056" s="231"/>
      <c r="D1056" s="199" t="s">
        <v>139</v>
      </c>
      <c r="E1056" s="197">
        <v>1219</v>
      </c>
      <c r="F1056" s="197">
        <v>5559</v>
      </c>
      <c r="G1056" s="197">
        <v>6776421</v>
      </c>
      <c r="H1056" s="197">
        <v>672</v>
      </c>
      <c r="I1056" s="197">
        <v>819168</v>
      </c>
      <c r="J1056" s="197">
        <v>5957253</v>
      </c>
    </row>
    <row r="1057" spans="1:10" ht="14.1" customHeight="1" x14ac:dyDescent="0.15">
      <c r="A1057" s="231"/>
      <c r="B1057" s="235" t="s">
        <v>164</v>
      </c>
      <c r="C1057" s="232" t="s">
        <v>67</v>
      </c>
      <c r="D1057" s="199" t="s">
        <v>144</v>
      </c>
      <c r="E1057" s="197">
        <v>21</v>
      </c>
      <c r="F1057" s="197">
        <v>25774</v>
      </c>
      <c r="G1057" s="197">
        <v>541254</v>
      </c>
      <c r="H1057" s="197">
        <v>1219</v>
      </c>
      <c r="I1057" s="197">
        <v>25599</v>
      </c>
      <c r="J1057" s="197">
        <v>515655</v>
      </c>
    </row>
    <row r="1058" spans="1:10" ht="14.1" customHeight="1" x14ac:dyDescent="0.15">
      <c r="A1058" s="231"/>
      <c r="B1058" s="231"/>
      <c r="C1058" s="231"/>
      <c r="D1058" s="199" t="s">
        <v>85</v>
      </c>
      <c r="E1058" s="197">
        <v>105</v>
      </c>
      <c r="F1058" s="197">
        <v>25774</v>
      </c>
      <c r="G1058" s="197">
        <v>2706270</v>
      </c>
      <c r="H1058" s="197">
        <v>1219</v>
      </c>
      <c r="I1058" s="197">
        <v>127995</v>
      </c>
      <c r="J1058" s="197">
        <v>2578275</v>
      </c>
    </row>
    <row r="1059" spans="1:10" ht="14.1" customHeight="1" x14ac:dyDescent="0.15">
      <c r="A1059" s="231"/>
      <c r="B1059" s="231"/>
      <c r="C1059" s="231"/>
      <c r="D1059" s="199" t="s">
        <v>140</v>
      </c>
      <c r="E1059" s="197">
        <v>9</v>
      </c>
      <c r="F1059" s="197">
        <v>12572</v>
      </c>
      <c r="G1059" s="197">
        <v>113148</v>
      </c>
      <c r="H1059" s="197">
        <v>1219</v>
      </c>
      <c r="I1059" s="197">
        <v>10971</v>
      </c>
      <c r="J1059" s="197">
        <v>102177</v>
      </c>
    </row>
    <row r="1060" spans="1:10" ht="14.1" customHeight="1" x14ac:dyDescent="0.15">
      <c r="A1060" s="231"/>
      <c r="B1060" s="231"/>
      <c r="C1060" s="231"/>
      <c r="D1060" s="199" t="s">
        <v>145</v>
      </c>
      <c r="E1060" s="197">
        <v>45</v>
      </c>
      <c r="F1060" s="197">
        <v>9616</v>
      </c>
      <c r="G1060" s="197">
        <v>432720</v>
      </c>
      <c r="H1060" s="197">
        <v>1219</v>
      </c>
      <c r="I1060" s="197">
        <v>54855</v>
      </c>
      <c r="J1060" s="197">
        <v>377865</v>
      </c>
    </row>
    <row r="1061" spans="1:10" ht="14.1" customHeight="1" x14ac:dyDescent="0.15">
      <c r="A1061" s="231"/>
      <c r="B1061" s="231"/>
      <c r="C1061" s="231"/>
      <c r="D1061" s="199" t="s">
        <v>83</v>
      </c>
      <c r="E1061" s="197">
        <v>2</v>
      </c>
      <c r="F1061" s="197">
        <v>9616</v>
      </c>
      <c r="G1061" s="197">
        <v>19232</v>
      </c>
      <c r="H1061" s="197">
        <v>1219</v>
      </c>
      <c r="I1061" s="197">
        <v>2438</v>
      </c>
      <c r="J1061" s="197">
        <v>16794</v>
      </c>
    </row>
    <row r="1062" spans="1:10" ht="14.1" customHeight="1" x14ac:dyDescent="0.15">
      <c r="A1062" s="231"/>
      <c r="B1062" s="231"/>
      <c r="C1062" s="231"/>
      <c r="D1062" s="199" t="s">
        <v>135</v>
      </c>
      <c r="E1062" s="197">
        <v>65</v>
      </c>
      <c r="F1062" s="197">
        <v>6540</v>
      </c>
      <c r="G1062" s="197">
        <v>425100</v>
      </c>
      <c r="H1062" s="197">
        <v>1219</v>
      </c>
      <c r="I1062" s="197">
        <v>79235</v>
      </c>
      <c r="J1062" s="197">
        <v>345865</v>
      </c>
    </row>
    <row r="1063" spans="1:10" ht="14.1" customHeight="1" x14ac:dyDescent="0.15">
      <c r="A1063" s="231"/>
      <c r="B1063" s="231"/>
      <c r="C1063" s="231"/>
      <c r="D1063" s="199" t="s">
        <v>77</v>
      </c>
      <c r="E1063" s="197">
        <v>1041</v>
      </c>
      <c r="F1063" s="197">
        <v>6540</v>
      </c>
      <c r="G1063" s="197">
        <v>6808140</v>
      </c>
      <c r="H1063" s="197">
        <v>1219</v>
      </c>
      <c r="I1063" s="197">
        <v>1268979</v>
      </c>
      <c r="J1063" s="197">
        <v>5539161</v>
      </c>
    </row>
    <row r="1064" spans="1:10" ht="14.1" customHeight="1" x14ac:dyDescent="0.15">
      <c r="A1064" s="231"/>
      <c r="B1064" s="231"/>
      <c r="C1064" s="231"/>
      <c r="D1064" s="199" t="s">
        <v>148</v>
      </c>
      <c r="E1064" s="197">
        <v>9</v>
      </c>
      <c r="F1064" s="197">
        <v>4071</v>
      </c>
      <c r="G1064" s="197">
        <v>36639</v>
      </c>
      <c r="H1064" s="197">
        <v>1219</v>
      </c>
      <c r="I1064" s="197">
        <v>10971</v>
      </c>
      <c r="J1064" s="197">
        <v>25668</v>
      </c>
    </row>
    <row r="1065" spans="1:10" ht="14.1" customHeight="1" x14ac:dyDescent="0.15">
      <c r="A1065" s="231"/>
      <c r="B1065" s="231"/>
      <c r="C1065" s="231"/>
      <c r="D1065" s="199" t="s">
        <v>146</v>
      </c>
      <c r="E1065" s="197">
        <v>9</v>
      </c>
      <c r="F1065" s="197">
        <v>2308</v>
      </c>
      <c r="G1065" s="197">
        <v>20772</v>
      </c>
      <c r="H1065" s="197">
        <v>1219</v>
      </c>
      <c r="I1065" s="197">
        <v>10971</v>
      </c>
      <c r="J1065" s="197">
        <v>9801</v>
      </c>
    </row>
    <row r="1066" spans="1:10" ht="14.1" customHeight="1" x14ac:dyDescent="0.15">
      <c r="A1066" s="231"/>
      <c r="B1066" s="231"/>
      <c r="C1066" s="231"/>
      <c r="D1066" s="199" t="s">
        <v>84</v>
      </c>
      <c r="E1066" s="197">
        <v>3</v>
      </c>
      <c r="F1066" s="197">
        <v>2308</v>
      </c>
      <c r="G1066" s="197">
        <v>6924</v>
      </c>
      <c r="H1066" s="197">
        <v>1219</v>
      </c>
      <c r="I1066" s="197">
        <v>3657</v>
      </c>
      <c r="J1066" s="197">
        <v>3267</v>
      </c>
    </row>
    <row r="1067" spans="1:10" ht="14.1" customHeight="1" x14ac:dyDescent="0.15">
      <c r="A1067" s="231"/>
      <c r="B1067" s="231"/>
      <c r="C1067" s="231"/>
      <c r="D1067" s="199" t="s">
        <v>89</v>
      </c>
      <c r="E1067" s="197">
        <v>36</v>
      </c>
      <c r="F1067" s="197">
        <v>1154</v>
      </c>
      <c r="G1067" s="197">
        <v>41544</v>
      </c>
      <c r="H1067" s="197">
        <v>1219</v>
      </c>
      <c r="I1067" s="197">
        <v>43884</v>
      </c>
      <c r="J1067" s="197">
        <v>-2340</v>
      </c>
    </row>
    <row r="1068" spans="1:10" ht="29.1" customHeight="1" x14ac:dyDescent="0.15">
      <c r="A1068" s="231"/>
      <c r="B1068" s="231"/>
      <c r="C1068" s="230" t="s">
        <v>156</v>
      </c>
      <c r="D1068" s="199" t="s">
        <v>79</v>
      </c>
      <c r="E1068" s="197">
        <v>7</v>
      </c>
      <c r="F1068" s="197">
        <v>27135</v>
      </c>
      <c r="G1068" s="197">
        <v>189945</v>
      </c>
      <c r="H1068" s="197">
        <v>2580</v>
      </c>
      <c r="I1068" s="197">
        <v>18060</v>
      </c>
      <c r="J1068" s="197">
        <v>171885</v>
      </c>
    </row>
    <row r="1069" spans="1:10" ht="14.1" customHeight="1" x14ac:dyDescent="0.15">
      <c r="A1069" s="231"/>
      <c r="B1069" s="231"/>
      <c r="C1069" s="231"/>
      <c r="D1069" s="199" t="s">
        <v>74</v>
      </c>
      <c r="E1069" s="197">
        <v>4</v>
      </c>
      <c r="F1069" s="197">
        <v>10977</v>
      </c>
      <c r="G1069" s="197">
        <v>43908</v>
      </c>
      <c r="H1069" s="197">
        <v>2580</v>
      </c>
      <c r="I1069" s="197">
        <v>10320</v>
      </c>
      <c r="J1069" s="197">
        <v>33588</v>
      </c>
    </row>
    <row r="1070" spans="1:10" ht="14.1" customHeight="1" x14ac:dyDescent="0.15">
      <c r="A1070" s="231"/>
      <c r="B1070" s="231"/>
      <c r="C1070" s="231"/>
      <c r="D1070" s="199" t="s">
        <v>71</v>
      </c>
      <c r="E1070" s="197">
        <v>161</v>
      </c>
      <c r="F1070" s="197">
        <v>7901</v>
      </c>
      <c r="G1070" s="197">
        <v>1272061</v>
      </c>
      <c r="H1070" s="197">
        <v>2580</v>
      </c>
      <c r="I1070" s="197">
        <v>415380</v>
      </c>
      <c r="J1070" s="197">
        <v>856681</v>
      </c>
    </row>
    <row r="1071" spans="1:10" ht="14.1" customHeight="1" x14ac:dyDescent="0.15">
      <c r="A1071" s="231"/>
      <c r="B1071" s="231"/>
      <c r="C1071" s="231"/>
      <c r="D1071" s="199" t="s">
        <v>72</v>
      </c>
      <c r="E1071" s="197">
        <v>1</v>
      </c>
      <c r="F1071" s="197">
        <v>5432</v>
      </c>
      <c r="G1071" s="197">
        <v>5432</v>
      </c>
      <c r="H1071" s="197">
        <v>2580</v>
      </c>
      <c r="I1071" s="197">
        <v>2580</v>
      </c>
      <c r="J1071" s="197">
        <v>2852</v>
      </c>
    </row>
    <row r="1072" spans="1:10" ht="29.1" customHeight="1" x14ac:dyDescent="0.15">
      <c r="A1072" s="231"/>
      <c r="B1072" s="231"/>
      <c r="C1072" s="230" t="s">
        <v>158</v>
      </c>
      <c r="D1072" s="199" t="s">
        <v>88</v>
      </c>
      <c r="E1072" s="197">
        <v>12</v>
      </c>
      <c r="F1072" s="197">
        <v>59297</v>
      </c>
      <c r="G1072" s="197">
        <v>711564</v>
      </c>
      <c r="H1072" s="197">
        <v>1891</v>
      </c>
      <c r="I1072" s="197">
        <v>22692</v>
      </c>
      <c r="J1072" s="197">
        <v>688872</v>
      </c>
    </row>
    <row r="1073" spans="1:10" ht="14.1" customHeight="1" x14ac:dyDescent="0.15">
      <c r="A1073" s="231"/>
      <c r="B1073" s="231"/>
      <c r="C1073" s="231"/>
      <c r="D1073" s="199" t="s">
        <v>101</v>
      </c>
      <c r="E1073" s="197">
        <v>27</v>
      </c>
      <c r="F1073" s="197">
        <v>43757</v>
      </c>
      <c r="G1073" s="197">
        <v>1181439</v>
      </c>
      <c r="H1073" s="197">
        <v>1891</v>
      </c>
      <c r="I1073" s="197">
        <v>51057</v>
      </c>
      <c r="J1073" s="197">
        <v>1130382</v>
      </c>
    </row>
    <row r="1074" spans="1:10" ht="14.1" customHeight="1" x14ac:dyDescent="0.15">
      <c r="A1074" s="231"/>
      <c r="B1074" s="231"/>
      <c r="C1074" s="231"/>
      <c r="D1074" s="199" t="s">
        <v>79</v>
      </c>
      <c r="E1074" s="197">
        <v>1732</v>
      </c>
      <c r="F1074" s="197">
        <v>26446</v>
      </c>
      <c r="G1074" s="197">
        <v>45804472</v>
      </c>
      <c r="H1074" s="197">
        <v>1891</v>
      </c>
      <c r="I1074" s="197">
        <v>3275212</v>
      </c>
      <c r="J1074" s="197">
        <v>42529260</v>
      </c>
    </row>
    <row r="1075" spans="1:10" ht="14.1" customHeight="1" x14ac:dyDescent="0.15">
      <c r="A1075" s="231"/>
      <c r="B1075" s="231"/>
      <c r="C1075" s="231"/>
      <c r="D1075" s="199" t="s">
        <v>73</v>
      </c>
      <c r="E1075" s="197">
        <v>1302</v>
      </c>
      <c r="F1075" s="197">
        <v>13244</v>
      </c>
      <c r="G1075" s="197">
        <v>17243688</v>
      </c>
      <c r="H1075" s="197">
        <v>1891</v>
      </c>
      <c r="I1075" s="197">
        <v>2462082</v>
      </c>
      <c r="J1075" s="197">
        <v>14781606</v>
      </c>
    </row>
    <row r="1076" spans="1:10" ht="14.1" customHeight="1" x14ac:dyDescent="0.15">
      <c r="A1076" s="231"/>
      <c r="B1076" s="231"/>
      <c r="C1076" s="231"/>
      <c r="D1076" s="199" t="s">
        <v>74</v>
      </c>
      <c r="E1076" s="197">
        <v>4747</v>
      </c>
      <c r="F1076" s="197">
        <v>10288</v>
      </c>
      <c r="G1076" s="197">
        <v>48837136</v>
      </c>
      <c r="H1076" s="197">
        <v>1891</v>
      </c>
      <c r="I1076" s="197">
        <v>8976577</v>
      </c>
      <c r="J1076" s="197">
        <v>39860559</v>
      </c>
    </row>
    <row r="1077" spans="1:10" ht="14.1" customHeight="1" x14ac:dyDescent="0.15">
      <c r="A1077" s="231"/>
      <c r="B1077" s="231"/>
      <c r="C1077" s="231"/>
      <c r="D1077" s="199" t="s">
        <v>71</v>
      </c>
      <c r="E1077" s="197">
        <v>8445</v>
      </c>
      <c r="F1077" s="197">
        <v>7212</v>
      </c>
      <c r="G1077" s="197">
        <v>60905340</v>
      </c>
      <c r="H1077" s="197">
        <v>1891</v>
      </c>
      <c r="I1077" s="197">
        <v>15969495</v>
      </c>
      <c r="J1077" s="197">
        <v>44935845</v>
      </c>
    </row>
    <row r="1078" spans="1:10" ht="14.1" customHeight="1" x14ac:dyDescent="0.15">
      <c r="A1078" s="231"/>
      <c r="B1078" s="231"/>
      <c r="C1078" s="231"/>
      <c r="D1078" s="199" t="s">
        <v>72</v>
      </c>
      <c r="E1078" s="197">
        <v>488</v>
      </c>
      <c r="F1078" s="197">
        <v>4743</v>
      </c>
      <c r="G1078" s="197">
        <v>2314584</v>
      </c>
      <c r="H1078" s="197">
        <v>1891</v>
      </c>
      <c r="I1078" s="197">
        <v>922808</v>
      </c>
      <c r="J1078" s="197">
        <v>1391776</v>
      </c>
    </row>
    <row r="1079" spans="1:10" ht="14.1" customHeight="1" x14ac:dyDescent="0.15">
      <c r="A1079" s="231"/>
      <c r="B1079" s="231"/>
      <c r="C1079" s="231"/>
      <c r="D1079" s="199" t="s">
        <v>82</v>
      </c>
      <c r="E1079" s="197">
        <v>287</v>
      </c>
      <c r="F1079" s="197">
        <v>2980</v>
      </c>
      <c r="G1079" s="197">
        <v>855260</v>
      </c>
      <c r="H1079" s="197">
        <v>1891</v>
      </c>
      <c r="I1079" s="197">
        <v>542717</v>
      </c>
      <c r="J1079" s="197">
        <v>312543</v>
      </c>
    </row>
    <row r="1080" spans="1:10" ht="29.1" customHeight="1" x14ac:dyDescent="0.15">
      <c r="A1080" s="230" t="s">
        <v>171</v>
      </c>
      <c r="B1080" s="231" t="s">
        <v>53</v>
      </c>
      <c r="C1080" s="231"/>
      <c r="D1080" s="231"/>
      <c r="E1080" s="197"/>
      <c r="F1080" s="197">
        <v>507724</v>
      </c>
      <c r="G1080" s="197">
        <v>102923485</v>
      </c>
      <c r="H1080" s="197"/>
      <c r="I1080" s="197">
        <v>7616200</v>
      </c>
      <c r="J1080" s="197">
        <v>95307285</v>
      </c>
    </row>
    <row r="1081" spans="1:10" ht="14.1" customHeight="1" x14ac:dyDescent="0.15">
      <c r="A1081" s="231"/>
      <c r="B1081" s="199" t="s">
        <v>63</v>
      </c>
      <c r="C1081" s="199" t="s">
        <v>64</v>
      </c>
      <c r="D1081" s="199" t="s">
        <v>65</v>
      </c>
      <c r="E1081" s="233">
        <v>9</v>
      </c>
      <c r="F1081" s="233">
        <v>14620</v>
      </c>
      <c r="G1081" s="233">
        <v>131580</v>
      </c>
      <c r="H1081" s="233">
        <v>2528</v>
      </c>
      <c r="I1081" s="233">
        <v>22752</v>
      </c>
      <c r="J1081" s="233">
        <v>108828</v>
      </c>
    </row>
    <row r="1082" spans="1:10" ht="29.1" customHeight="1" x14ac:dyDescent="0.15">
      <c r="A1082" s="231"/>
      <c r="B1082" s="235" t="s">
        <v>66</v>
      </c>
      <c r="C1082" s="200" t="s">
        <v>157</v>
      </c>
      <c r="D1082" s="199" t="s">
        <v>132</v>
      </c>
      <c r="E1082" s="234"/>
      <c r="F1082" s="234"/>
      <c r="G1082" s="234"/>
      <c r="H1082" s="234"/>
      <c r="I1082" s="234"/>
      <c r="J1082" s="234"/>
    </row>
    <row r="1083" spans="1:10" ht="29.1" customHeight="1" x14ac:dyDescent="0.15">
      <c r="A1083" s="231"/>
      <c r="B1083" s="231"/>
      <c r="C1083" s="200" t="s">
        <v>158</v>
      </c>
      <c r="D1083" s="199" t="s">
        <v>132</v>
      </c>
      <c r="E1083" s="197">
        <v>224</v>
      </c>
      <c r="F1083" s="197">
        <v>14620</v>
      </c>
      <c r="G1083" s="197">
        <v>3274880</v>
      </c>
      <c r="H1083" s="197">
        <v>1891</v>
      </c>
      <c r="I1083" s="197">
        <v>423584</v>
      </c>
      <c r="J1083" s="197">
        <v>2851296</v>
      </c>
    </row>
    <row r="1084" spans="1:10" ht="42.95" customHeight="1" x14ac:dyDescent="0.15">
      <c r="A1084" s="231"/>
      <c r="B1084" s="230" t="s">
        <v>168</v>
      </c>
      <c r="C1084" s="232" t="s">
        <v>67</v>
      </c>
      <c r="D1084" s="199" t="s">
        <v>144</v>
      </c>
      <c r="E1084" s="197">
        <v>1</v>
      </c>
      <c r="F1084" s="197">
        <v>25774</v>
      </c>
      <c r="G1084" s="197">
        <v>25774</v>
      </c>
      <c r="H1084" s="197">
        <v>0</v>
      </c>
      <c r="I1084" s="197">
        <v>0</v>
      </c>
      <c r="J1084" s="197">
        <v>25774</v>
      </c>
    </row>
    <row r="1085" spans="1:10" ht="14.1" customHeight="1" x14ac:dyDescent="0.15">
      <c r="A1085" s="231"/>
      <c r="B1085" s="231"/>
      <c r="C1085" s="231"/>
      <c r="D1085" s="199" t="s">
        <v>85</v>
      </c>
      <c r="E1085" s="197">
        <v>4</v>
      </c>
      <c r="F1085" s="197">
        <v>25774</v>
      </c>
      <c r="G1085" s="197">
        <v>103096</v>
      </c>
      <c r="H1085" s="197">
        <v>0</v>
      </c>
      <c r="I1085" s="197">
        <v>0</v>
      </c>
      <c r="J1085" s="197">
        <v>103096</v>
      </c>
    </row>
    <row r="1086" spans="1:10" ht="14.1" customHeight="1" x14ac:dyDescent="0.15">
      <c r="A1086" s="231"/>
      <c r="B1086" s="231"/>
      <c r="C1086" s="231"/>
      <c r="D1086" s="199" t="s">
        <v>140</v>
      </c>
      <c r="E1086" s="197">
        <v>3</v>
      </c>
      <c r="F1086" s="197">
        <v>12572</v>
      </c>
      <c r="G1086" s="197">
        <v>37716</v>
      </c>
      <c r="H1086" s="197">
        <v>0</v>
      </c>
      <c r="I1086" s="197">
        <v>0</v>
      </c>
      <c r="J1086" s="197">
        <v>37716</v>
      </c>
    </row>
    <row r="1087" spans="1:10" ht="14.1" customHeight="1" x14ac:dyDescent="0.15">
      <c r="A1087" s="231"/>
      <c r="B1087" s="231"/>
      <c r="C1087" s="231"/>
      <c r="D1087" s="199" t="s">
        <v>78</v>
      </c>
      <c r="E1087" s="197">
        <v>8</v>
      </c>
      <c r="F1087" s="197">
        <v>12572</v>
      </c>
      <c r="G1087" s="197">
        <v>100576</v>
      </c>
      <c r="H1087" s="197">
        <v>0</v>
      </c>
      <c r="I1087" s="197">
        <v>0</v>
      </c>
      <c r="J1087" s="197">
        <v>100576</v>
      </c>
    </row>
    <row r="1088" spans="1:10" ht="14.1" customHeight="1" x14ac:dyDescent="0.15">
      <c r="A1088" s="231"/>
      <c r="B1088" s="231"/>
      <c r="C1088" s="231"/>
      <c r="D1088" s="199" t="s">
        <v>83</v>
      </c>
      <c r="E1088" s="197">
        <v>1</v>
      </c>
      <c r="F1088" s="197">
        <v>9616</v>
      </c>
      <c r="G1088" s="197">
        <v>9616</v>
      </c>
      <c r="H1088" s="197">
        <v>0</v>
      </c>
      <c r="I1088" s="197">
        <v>0</v>
      </c>
      <c r="J1088" s="197">
        <v>9616</v>
      </c>
    </row>
    <row r="1089" spans="1:10" ht="14.1" customHeight="1" x14ac:dyDescent="0.15">
      <c r="A1089" s="231"/>
      <c r="B1089" s="231"/>
      <c r="C1089" s="231"/>
      <c r="D1089" s="199" t="s">
        <v>135</v>
      </c>
      <c r="E1089" s="197">
        <v>3</v>
      </c>
      <c r="F1089" s="197">
        <v>6540</v>
      </c>
      <c r="G1089" s="197">
        <v>19620</v>
      </c>
      <c r="H1089" s="197">
        <v>0</v>
      </c>
      <c r="I1089" s="197">
        <v>0</v>
      </c>
      <c r="J1089" s="197">
        <v>19620</v>
      </c>
    </row>
    <row r="1090" spans="1:10" ht="14.1" customHeight="1" x14ac:dyDescent="0.15">
      <c r="A1090" s="231"/>
      <c r="B1090" s="231"/>
      <c r="C1090" s="231"/>
      <c r="D1090" s="199" t="s">
        <v>77</v>
      </c>
      <c r="E1090" s="197">
        <v>62</v>
      </c>
      <c r="F1090" s="197">
        <v>6540</v>
      </c>
      <c r="G1090" s="197">
        <v>405480</v>
      </c>
      <c r="H1090" s="197">
        <v>0</v>
      </c>
      <c r="I1090" s="197">
        <v>0</v>
      </c>
      <c r="J1090" s="197">
        <v>405480</v>
      </c>
    </row>
    <row r="1091" spans="1:10" ht="14.1" customHeight="1" x14ac:dyDescent="0.15">
      <c r="A1091" s="231"/>
      <c r="B1091" s="231"/>
      <c r="C1091" s="231"/>
      <c r="D1091" s="199" t="s">
        <v>89</v>
      </c>
      <c r="E1091" s="197">
        <v>2</v>
      </c>
      <c r="F1091" s="197">
        <v>1154</v>
      </c>
      <c r="G1091" s="197">
        <v>2308</v>
      </c>
      <c r="H1091" s="197">
        <v>0</v>
      </c>
      <c r="I1091" s="197">
        <v>0</v>
      </c>
      <c r="J1091" s="197">
        <v>2308</v>
      </c>
    </row>
    <row r="1092" spans="1:10" ht="29.1" customHeight="1" x14ac:dyDescent="0.15">
      <c r="A1092" s="231"/>
      <c r="B1092" s="231"/>
      <c r="C1092" s="230" t="s">
        <v>156</v>
      </c>
      <c r="D1092" s="199" t="s">
        <v>79</v>
      </c>
      <c r="E1092" s="197">
        <v>1</v>
      </c>
      <c r="F1092" s="197">
        <v>27135</v>
      </c>
      <c r="G1092" s="197">
        <v>27135</v>
      </c>
      <c r="H1092" s="197">
        <v>1361</v>
      </c>
      <c r="I1092" s="197">
        <v>1361</v>
      </c>
      <c r="J1092" s="197">
        <v>25774</v>
      </c>
    </row>
    <row r="1093" spans="1:10" ht="14.1" customHeight="1" x14ac:dyDescent="0.15">
      <c r="A1093" s="231"/>
      <c r="B1093" s="231"/>
      <c r="C1093" s="231"/>
      <c r="D1093" s="199" t="s">
        <v>73</v>
      </c>
      <c r="E1093" s="197">
        <v>1</v>
      </c>
      <c r="F1093" s="197">
        <v>13933</v>
      </c>
      <c r="G1093" s="197">
        <v>13933</v>
      </c>
      <c r="H1093" s="197">
        <v>1361</v>
      </c>
      <c r="I1093" s="197">
        <v>1361</v>
      </c>
      <c r="J1093" s="197">
        <v>12572</v>
      </c>
    </row>
    <row r="1094" spans="1:10" ht="14.1" customHeight="1" x14ac:dyDescent="0.15">
      <c r="A1094" s="231"/>
      <c r="B1094" s="231"/>
      <c r="C1094" s="231"/>
      <c r="D1094" s="199" t="s">
        <v>71</v>
      </c>
      <c r="E1094" s="197">
        <v>16</v>
      </c>
      <c r="F1094" s="197">
        <v>7901</v>
      </c>
      <c r="G1094" s="197">
        <v>126416</v>
      </c>
      <c r="H1094" s="197">
        <v>1361</v>
      </c>
      <c r="I1094" s="197">
        <v>21776</v>
      </c>
      <c r="J1094" s="197">
        <v>104640</v>
      </c>
    </row>
    <row r="1095" spans="1:10" ht="14.1" customHeight="1" x14ac:dyDescent="0.15">
      <c r="A1095" s="231"/>
      <c r="B1095" s="231"/>
      <c r="C1095" s="231"/>
      <c r="D1095" s="199" t="s">
        <v>75</v>
      </c>
      <c r="E1095" s="197">
        <v>11</v>
      </c>
      <c r="F1095" s="197">
        <v>2515</v>
      </c>
      <c r="G1095" s="197">
        <v>27665</v>
      </c>
      <c r="H1095" s="197">
        <v>1361</v>
      </c>
      <c r="I1095" s="197">
        <v>14971</v>
      </c>
      <c r="J1095" s="197">
        <v>12694</v>
      </c>
    </row>
    <row r="1096" spans="1:10" ht="29.1" customHeight="1" x14ac:dyDescent="0.15">
      <c r="A1096" s="231"/>
      <c r="B1096" s="231"/>
      <c r="C1096" s="230" t="s">
        <v>158</v>
      </c>
      <c r="D1096" s="199" t="s">
        <v>101</v>
      </c>
      <c r="E1096" s="197">
        <v>14</v>
      </c>
      <c r="F1096" s="197">
        <v>43855</v>
      </c>
      <c r="G1096" s="197">
        <v>613976</v>
      </c>
      <c r="H1096" s="197">
        <v>672</v>
      </c>
      <c r="I1096" s="197">
        <v>9408</v>
      </c>
      <c r="J1096" s="197">
        <v>604568</v>
      </c>
    </row>
    <row r="1097" spans="1:10" ht="14.1" customHeight="1" x14ac:dyDescent="0.15">
      <c r="A1097" s="231"/>
      <c r="B1097" s="231"/>
      <c r="C1097" s="231"/>
      <c r="D1097" s="199" t="s">
        <v>79</v>
      </c>
      <c r="E1097" s="197">
        <v>1190</v>
      </c>
      <c r="F1097" s="197">
        <v>26458</v>
      </c>
      <c r="G1097" s="197">
        <v>31485209</v>
      </c>
      <c r="H1097" s="197">
        <v>672</v>
      </c>
      <c r="I1097" s="197">
        <v>799680</v>
      </c>
      <c r="J1097" s="197">
        <v>30685529</v>
      </c>
    </row>
    <row r="1098" spans="1:10" ht="14.1" customHeight="1" x14ac:dyDescent="0.15">
      <c r="A1098" s="231"/>
      <c r="B1098" s="231"/>
      <c r="C1098" s="231"/>
      <c r="D1098" s="199" t="s">
        <v>73</v>
      </c>
      <c r="E1098" s="197">
        <v>981</v>
      </c>
      <c r="F1098" s="197">
        <v>13244</v>
      </c>
      <c r="G1098" s="197">
        <v>12992364</v>
      </c>
      <c r="H1098" s="197">
        <v>672</v>
      </c>
      <c r="I1098" s="197">
        <v>659232</v>
      </c>
      <c r="J1098" s="197">
        <v>12333132</v>
      </c>
    </row>
    <row r="1099" spans="1:10" ht="14.1" customHeight="1" x14ac:dyDescent="0.15">
      <c r="A1099" s="231"/>
      <c r="B1099" s="231"/>
      <c r="C1099" s="231"/>
      <c r="D1099" s="199" t="s">
        <v>74</v>
      </c>
      <c r="E1099" s="197">
        <v>35</v>
      </c>
      <c r="F1099" s="197">
        <v>10288</v>
      </c>
      <c r="G1099" s="197">
        <v>360080</v>
      </c>
      <c r="H1099" s="197">
        <v>672</v>
      </c>
      <c r="I1099" s="197">
        <v>23520</v>
      </c>
      <c r="J1099" s="197">
        <v>336560</v>
      </c>
    </row>
    <row r="1100" spans="1:10" ht="14.1" customHeight="1" x14ac:dyDescent="0.15">
      <c r="A1100" s="231"/>
      <c r="B1100" s="231"/>
      <c r="C1100" s="231"/>
      <c r="D1100" s="199" t="s">
        <v>71</v>
      </c>
      <c r="E1100" s="197">
        <v>3263</v>
      </c>
      <c r="F1100" s="197">
        <v>7218</v>
      </c>
      <c r="G1100" s="197">
        <v>23553426</v>
      </c>
      <c r="H1100" s="197">
        <v>672</v>
      </c>
      <c r="I1100" s="197">
        <v>2192736</v>
      </c>
      <c r="J1100" s="197">
        <v>21360690</v>
      </c>
    </row>
    <row r="1101" spans="1:10" ht="14.1" customHeight="1" x14ac:dyDescent="0.15">
      <c r="A1101" s="231"/>
      <c r="B1101" s="231"/>
      <c r="C1101" s="231"/>
      <c r="D1101" s="199" t="s">
        <v>75</v>
      </c>
      <c r="E1101" s="197">
        <v>294</v>
      </c>
      <c r="F1101" s="197">
        <v>1826</v>
      </c>
      <c r="G1101" s="197">
        <v>536844</v>
      </c>
      <c r="H1101" s="197">
        <v>672</v>
      </c>
      <c r="I1101" s="197">
        <v>197568</v>
      </c>
      <c r="J1101" s="197">
        <v>339276</v>
      </c>
    </row>
    <row r="1102" spans="1:10" ht="14.1" customHeight="1" x14ac:dyDescent="0.15">
      <c r="A1102" s="231"/>
      <c r="B1102" s="231"/>
      <c r="C1102" s="231"/>
      <c r="D1102" s="199" t="s">
        <v>139</v>
      </c>
      <c r="E1102" s="197">
        <v>5</v>
      </c>
      <c r="F1102" s="197">
        <v>5559</v>
      </c>
      <c r="G1102" s="197">
        <v>27795</v>
      </c>
      <c r="H1102" s="197">
        <v>672</v>
      </c>
      <c r="I1102" s="197">
        <v>3360</v>
      </c>
      <c r="J1102" s="197">
        <v>24435</v>
      </c>
    </row>
    <row r="1103" spans="1:10" ht="14.1" customHeight="1" x14ac:dyDescent="0.15">
      <c r="A1103" s="231"/>
      <c r="B1103" s="235" t="s">
        <v>164</v>
      </c>
      <c r="C1103" s="232" t="s">
        <v>67</v>
      </c>
      <c r="D1103" s="199" t="s">
        <v>144</v>
      </c>
      <c r="E1103" s="197">
        <v>2</v>
      </c>
      <c r="F1103" s="197">
        <v>25774</v>
      </c>
      <c r="G1103" s="197">
        <v>51548</v>
      </c>
      <c r="H1103" s="197">
        <v>1219</v>
      </c>
      <c r="I1103" s="197">
        <v>2438</v>
      </c>
      <c r="J1103" s="197">
        <v>49110</v>
      </c>
    </row>
    <row r="1104" spans="1:10" ht="14.1" customHeight="1" x14ac:dyDescent="0.15">
      <c r="A1104" s="231"/>
      <c r="B1104" s="231"/>
      <c r="C1104" s="231"/>
      <c r="D1104" s="199" t="s">
        <v>85</v>
      </c>
      <c r="E1104" s="197">
        <v>6</v>
      </c>
      <c r="F1104" s="197">
        <v>25774</v>
      </c>
      <c r="G1104" s="197">
        <v>154644</v>
      </c>
      <c r="H1104" s="197">
        <v>1219</v>
      </c>
      <c r="I1104" s="197">
        <v>7314</v>
      </c>
      <c r="J1104" s="197">
        <v>147330</v>
      </c>
    </row>
    <row r="1105" spans="1:10" ht="14.1" customHeight="1" x14ac:dyDescent="0.15">
      <c r="A1105" s="231"/>
      <c r="B1105" s="231"/>
      <c r="C1105" s="231"/>
      <c r="D1105" s="199" t="s">
        <v>78</v>
      </c>
      <c r="E1105" s="197">
        <v>1</v>
      </c>
      <c r="F1105" s="197">
        <v>12572</v>
      </c>
      <c r="G1105" s="197">
        <v>12572</v>
      </c>
      <c r="H1105" s="197">
        <v>1219</v>
      </c>
      <c r="I1105" s="197">
        <v>1219</v>
      </c>
      <c r="J1105" s="197">
        <v>11353</v>
      </c>
    </row>
    <row r="1106" spans="1:10" ht="14.1" customHeight="1" x14ac:dyDescent="0.15">
      <c r="A1106" s="231"/>
      <c r="B1106" s="231"/>
      <c r="C1106" s="231"/>
      <c r="D1106" s="199" t="s">
        <v>135</v>
      </c>
      <c r="E1106" s="197">
        <v>2</v>
      </c>
      <c r="F1106" s="197">
        <v>6540</v>
      </c>
      <c r="G1106" s="197">
        <v>13080</v>
      </c>
      <c r="H1106" s="197">
        <v>1219</v>
      </c>
      <c r="I1106" s="197">
        <v>2438</v>
      </c>
      <c r="J1106" s="197">
        <v>10642</v>
      </c>
    </row>
    <row r="1107" spans="1:10" ht="14.1" customHeight="1" x14ac:dyDescent="0.15">
      <c r="A1107" s="231"/>
      <c r="B1107" s="231"/>
      <c r="C1107" s="231"/>
      <c r="D1107" s="199" t="s">
        <v>77</v>
      </c>
      <c r="E1107" s="197">
        <v>94</v>
      </c>
      <c r="F1107" s="197">
        <v>6540</v>
      </c>
      <c r="G1107" s="197">
        <v>614760</v>
      </c>
      <c r="H1107" s="197">
        <v>1219</v>
      </c>
      <c r="I1107" s="197">
        <v>114586</v>
      </c>
      <c r="J1107" s="197">
        <v>500174</v>
      </c>
    </row>
    <row r="1108" spans="1:10" ht="29.1" customHeight="1" x14ac:dyDescent="0.15">
      <c r="A1108" s="231"/>
      <c r="B1108" s="231"/>
      <c r="C1108" s="230" t="s">
        <v>156</v>
      </c>
      <c r="D1108" s="199" t="s">
        <v>79</v>
      </c>
      <c r="E1108" s="197">
        <v>2</v>
      </c>
      <c r="F1108" s="197">
        <v>27135</v>
      </c>
      <c r="G1108" s="197">
        <v>54270</v>
      </c>
      <c r="H1108" s="197">
        <v>2580</v>
      </c>
      <c r="I1108" s="197">
        <v>5160</v>
      </c>
      <c r="J1108" s="197">
        <v>49110</v>
      </c>
    </row>
    <row r="1109" spans="1:10" ht="14.1" customHeight="1" x14ac:dyDescent="0.15">
      <c r="A1109" s="231"/>
      <c r="B1109" s="231"/>
      <c r="C1109" s="231"/>
      <c r="D1109" s="199" t="s">
        <v>73</v>
      </c>
      <c r="E1109" s="197">
        <v>2</v>
      </c>
      <c r="F1109" s="197">
        <v>13933</v>
      </c>
      <c r="G1109" s="197">
        <v>27866</v>
      </c>
      <c r="H1109" s="197">
        <v>2580</v>
      </c>
      <c r="I1109" s="197">
        <v>5160</v>
      </c>
      <c r="J1109" s="197">
        <v>22706</v>
      </c>
    </row>
    <row r="1110" spans="1:10" ht="14.1" customHeight="1" x14ac:dyDescent="0.15">
      <c r="A1110" s="231"/>
      <c r="B1110" s="231"/>
      <c r="C1110" s="231"/>
      <c r="D1110" s="199" t="s">
        <v>71</v>
      </c>
      <c r="E1110" s="197">
        <v>5</v>
      </c>
      <c r="F1110" s="197">
        <v>7901</v>
      </c>
      <c r="G1110" s="197">
        <v>39505</v>
      </c>
      <c r="H1110" s="197">
        <v>2580</v>
      </c>
      <c r="I1110" s="197">
        <v>12900</v>
      </c>
      <c r="J1110" s="197">
        <v>26605</v>
      </c>
    </row>
    <row r="1111" spans="1:10" ht="29.1" customHeight="1" x14ac:dyDescent="0.15">
      <c r="A1111" s="231"/>
      <c r="B1111" s="231"/>
      <c r="C1111" s="230" t="s">
        <v>158</v>
      </c>
      <c r="D1111" s="199" t="s">
        <v>101</v>
      </c>
      <c r="E1111" s="197">
        <v>50</v>
      </c>
      <c r="F1111" s="197">
        <v>44074</v>
      </c>
      <c r="G1111" s="197">
        <v>2203697</v>
      </c>
      <c r="H1111" s="197">
        <v>1891</v>
      </c>
      <c r="I1111" s="197">
        <v>94550</v>
      </c>
      <c r="J1111" s="197">
        <v>2109147</v>
      </c>
    </row>
    <row r="1112" spans="1:10" ht="14.1" customHeight="1" x14ac:dyDescent="0.15">
      <c r="A1112" s="231"/>
      <c r="B1112" s="231"/>
      <c r="C1112" s="231"/>
      <c r="D1112" s="199" t="s">
        <v>79</v>
      </c>
      <c r="E1112" s="197">
        <v>707</v>
      </c>
      <c r="F1112" s="197">
        <v>26948</v>
      </c>
      <c r="G1112" s="197">
        <v>19052157</v>
      </c>
      <c r="H1112" s="197">
        <v>1891</v>
      </c>
      <c r="I1112" s="197">
        <v>1336937</v>
      </c>
      <c r="J1112" s="197">
        <v>17715220</v>
      </c>
    </row>
    <row r="1113" spans="1:10" ht="14.1" customHeight="1" x14ac:dyDescent="0.15">
      <c r="A1113" s="231"/>
      <c r="B1113" s="231"/>
      <c r="C1113" s="231"/>
      <c r="D1113" s="199" t="s">
        <v>73</v>
      </c>
      <c r="E1113" s="197">
        <v>56</v>
      </c>
      <c r="F1113" s="197">
        <v>13441</v>
      </c>
      <c r="G1113" s="197">
        <v>752688</v>
      </c>
      <c r="H1113" s="197">
        <v>1891</v>
      </c>
      <c r="I1113" s="197">
        <v>105896</v>
      </c>
      <c r="J1113" s="197">
        <v>646792</v>
      </c>
    </row>
    <row r="1114" spans="1:10" ht="14.1" customHeight="1" x14ac:dyDescent="0.15">
      <c r="A1114" s="231"/>
      <c r="B1114" s="231"/>
      <c r="C1114" s="231"/>
      <c r="D1114" s="199" t="s">
        <v>71</v>
      </c>
      <c r="E1114" s="197">
        <v>823</v>
      </c>
      <c r="F1114" s="197">
        <v>7377</v>
      </c>
      <c r="G1114" s="197">
        <v>6071209</v>
      </c>
      <c r="H1114" s="197">
        <v>1891</v>
      </c>
      <c r="I1114" s="197">
        <v>1556293</v>
      </c>
      <c r="J1114" s="197">
        <v>4514916</v>
      </c>
    </row>
    <row r="1115" spans="1:10" ht="12" customHeight="1" x14ac:dyDescent="0.15"/>
  </sheetData>
  <autoFilter ref="B1:B1115"/>
  <mergeCells count="423">
    <mergeCell ref="A1:D1"/>
    <mergeCell ref="E2:E3"/>
    <mergeCell ref="F2:F3"/>
    <mergeCell ref="G2:G3"/>
    <mergeCell ref="H2:H3"/>
    <mergeCell ref="I2:I3"/>
    <mergeCell ref="C5:C6"/>
    <mergeCell ref="B10:B17"/>
    <mergeCell ref="C10:C12"/>
    <mergeCell ref="C13:C14"/>
    <mergeCell ref="C15:C17"/>
    <mergeCell ref="B18:B20"/>
    <mergeCell ref="C18:C20"/>
    <mergeCell ref="J2:J3"/>
    <mergeCell ref="A3:A96"/>
    <mergeCell ref="B3:D3"/>
    <mergeCell ref="E4:E5"/>
    <mergeCell ref="F4:F5"/>
    <mergeCell ref="G4:G5"/>
    <mergeCell ref="H4:H5"/>
    <mergeCell ref="I4:I5"/>
    <mergeCell ref="J4:J5"/>
    <mergeCell ref="B5:B9"/>
    <mergeCell ref="B21:B63"/>
    <mergeCell ref="C21:C34"/>
    <mergeCell ref="C35:C43"/>
    <mergeCell ref="C44:C49"/>
    <mergeCell ref="C50:C63"/>
    <mergeCell ref="B64:B96"/>
    <mergeCell ref="C64:C77"/>
    <mergeCell ref="C78:C82"/>
    <mergeCell ref="C83:C87"/>
    <mergeCell ref="C88:C96"/>
    <mergeCell ref="I98:I99"/>
    <mergeCell ref="J98:J99"/>
    <mergeCell ref="B99:B102"/>
    <mergeCell ref="C99:C100"/>
    <mergeCell ref="B103:B123"/>
    <mergeCell ref="C103:C109"/>
    <mergeCell ref="C110:C114"/>
    <mergeCell ref="C116:C123"/>
    <mergeCell ref="A97:A125"/>
    <mergeCell ref="B97:D97"/>
    <mergeCell ref="E98:E99"/>
    <mergeCell ref="F98:F99"/>
    <mergeCell ref="G98:G99"/>
    <mergeCell ref="H98:H99"/>
    <mergeCell ref="B124:B125"/>
    <mergeCell ref="C124:C125"/>
    <mergeCell ref="I127:I128"/>
    <mergeCell ref="J127:J128"/>
    <mergeCell ref="B128:B130"/>
    <mergeCell ref="C128:C129"/>
    <mergeCell ref="B131:B146"/>
    <mergeCell ref="C131:C136"/>
    <mergeCell ref="C137:C138"/>
    <mergeCell ref="C140:C146"/>
    <mergeCell ref="A126:A147"/>
    <mergeCell ref="B126:D126"/>
    <mergeCell ref="E127:E128"/>
    <mergeCell ref="F127:F128"/>
    <mergeCell ref="G127:G128"/>
    <mergeCell ref="H127:H128"/>
    <mergeCell ref="I149:I150"/>
    <mergeCell ref="J149:J150"/>
    <mergeCell ref="B150:B153"/>
    <mergeCell ref="C150:C151"/>
    <mergeCell ref="B154:B155"/>
    <mergeCell ref="C154:C155"/>
    <mergeCell ref="A148:A235"/>
    <mergeCell ref="B148:D148"/>
    <mergeCell ref="E149:E150"/>
    <mergeCell ref="F149:F150"/>
    <mergeCell ref="G149:G150"/>
    <mergeCell ref="H149:H150"/>
    <mergeCell ref="B156:B201"/>
    <mergeCell ref="C156:C174"/>
    <mergeCell ref="C175:C186"/>
    <mergeCell ref="C187:C188"/>
    <mergeCell ref="E237:E238"/>
    <mergeCell ref="F237:F238"/>
    <mergeCell ref="G237:G238"/>
    <mergeCell ref="H237:H238"/>
    <mergeCell ref="I237:I238"/>
    <mergeCell ref="J237:J238"/>
    <mergeCell ref="C189:C201"/>
    <mergeCell ref="B202:B235"/>
    <mergeCell ref="C202:C219"/>
    <mergeCell ref="C220:C226"/>
    <mergeCell ref="C227:C235"/>
    <mergeCell ref="B236:D236"/>
    <mergeCell ref="B238:B241"/>
    <mergeCell ref="C238:C239"/>
    <mergeCell ref="J255:J256"/>
    <mergeCell ref="B256:B259"/>
    <mergeCell ref="C256:C257"/>
    <mergeCell ref="C242:C245"/>
    <mergeCell ref="C248:C253"/>
    <mergeCell ref="A254:A339"/>
    <mergeCell ref="B254:D254"/>
    <mergeCell ref="E255:E256"/>
    <mergeCell ref="F255:F256"/>
    <mergeCell ref="B260:B268"/>
    <mergeCell ref="C260:C261"/>
    <mergeCell ref="C262:C265"/>
    <mergeCell ref="C266:C268"/>
    <mergeCell ref="A236:A253"/>
    <mergeCell ref="B242:B253"/>
    <mergeCell ref="B269:B272"/>
    <mergeCell ref="C269:C272"/>
    <mergeCell ref="B273:B307"/>
    <mergeCell ref="C273:C286"/>
    <mergeCell ref="C287:C294"/>
    <mergeCell ref="C296:C307"/>
    <mergeCell ref="G255:G256"/>
    <mergeCell ref="H255:H256"/>
    <mergeCell ref="I255:I256"/>
    <mergeCell ref="G341:G342"/>
    <mergeCell ref="H341:H342"/>
    <mergeCell ref="I341:I342"/>
    <mergeCell ref="J341:J342"/>
    <mergeCell ref="B308:B339"/>
    <mergeCell ref="C308:C324"/>
    <mergeCell ref="C325:C330"/>
    <mergeCell ref="C331:C339"/>
    <mergeCell ref="B340:D340"/>
    <mergeCell ref="B342:B343"/>
    <mergeCell ref="C353:C355"/>
    <mergeCell ref="C356:C362"/>
    <mergeCell ref="A364:A396"/>
    <mergeCell ref="B364:D364"/>
    <mergeCell ref="E365:E366"/>
    <mergeCell ref="F365:F366"/>
    <mergeCell ref="B369:B391"/>
    <mergeCell ref="C369:C377"/>
    <mergeCell ref="C378:C382"/>
    <mergeCell ref="C383:C384"/>
    <mergeCell ref="A340:A363"/>
    <mergeCell ref="B344:B362"/>
    <mergeCell ref="C344:C349"/>
    <mergeCell ref="C350:C352"/>
    <mergeCell ref="E341:E342"/>
    <mergeCell ref="F341:F342"/>
    <mergeCell ref="A397:A405"/>
    <mergeCell ref="B397:D397"/>
    <mergeCell ref="E398:E399"/>
    <mergeCell ref="B401:B405"/>
    <mergeCell ref="C401:C405"/>
    <mergeCell ref="G365:G366"/>
    <mergeCell ref="H365:H366"/>
    <mergeCell ref="I365:I366"/>
    <mergeCell ref="J365:J366"/>
    <mergeCell ref="B366:B368"/>
    <mergeCell ref="C366:C367"/>
    <mergeCell ref="F398:F399"/>
    <mergeCell ref="G398:G399"/>
    <mergeCell ref="H398:H399"/>
    <mergeCell ref="I398:I399"/>
    <mergeCell ref="J398:J399"/>
    <mergeCell ref="B399:B400"/>
    <mergeCell ref="C385:C391"/>
    <mergeCell ref="B392:B396"/>
    <mergeCell ref="C395:C396"/>
    <mergeCell ref="I407:I408"/>
    <mergeCell ref="J407:J408"/>
    <mergeCell ref="B408:B409"/>
    <mergeCell ref="B410:B421"/>
    <mergeCell ref="C410:C411"/>
    <mergeCell ref="C412:C413"/>
    <mergeCell ref="C414:C421"/>
    <mergeCell ref="A406:A433"/>
    <mergeCell ref="B406:D406"/>
    <mergeCell ref="E407:E408"/>
    <mergeCell ref="F407:F408"/>
    <mergeCell ref="G407:G408"/>
    <mergeCell ref="H407:H408"/>
    <mergeCell ref="B422:B433"/>
    <mergeCell ref="C422:C425"/>
    <mergeCell ref="C426:C427"/>
    <mergeCell ref="C428:C433"/>
    <mergeCell ref="A434:A526"/>
    <mergeCell ref="B434:D434"/>
    <mergeCell ref="E435:E436"/>
    <mergeCell ref="F435:F436"/>
    <mergeCell ref="G435:G436"/>
    <mergeCell ref="H435:H436"/>
    <mergeCell ref="B448:B449"/>
    <mergeCell ref="C448:C449"/>
    <mergeCell ref="B450:B493"/>
    <mergeCell ref="C450:C461"/>
    <mergeCell ref="C462:C469"/>
    <mergeCell ref="C470:C480"/>
    <mergeCell ref="C481:C493"/>
    <mergeCell ref="B494:B526"/>
    <mergeCell ref="C494:C506"/>
    <mergeCell ref="C507:C512"/>
    <mergeCell ref="C513:C518"/>
    <mergeCell ref="I435:I436"/>
    <mergeCell ref="I528:I529"/>
    <mergeCell ref="J528:J529"/>
    <mergeCell ref="B529:B532"/>
    <mergeCell ref="C529:C530"/>
    <mergeCell ref="B533:B538"/>
    <mergeCell ref="C533:C534"/>
    <mergeCell ref="C536:C538"/>
    <mergeCell ref="J435:J436"/>
    <mergeCell ref="B436:B440"/>
    <mergeCell ref="C436:C437"/>
    <mergeCell ref="B441:B447"/>
    <mergeCell ref="C441:C442"/>
    <mergeCell ref="C443:C444"/>
    <mergeCell ref="C445:C447"/>
    <mergeCell ref="E528:E529"/>
    <mergeCell ref="F528:F529"/>
    <mergeCell ref="G528:G529"/>
    <mergeCell ref="H528:H529"/>
    <mergeCell ref="C519:C526"/>
    <mergeCell ref="H584:H585"/>
    <mergeCell ref="I584:I585"/>
    <mergeCell ref="J584:J585"/>
    <mergeCell ref="B562:B582"/>
    <mergeCell ref="C562:C571"/>
    <mergeCell ref="C572:C574"/>
    <mergeCell ref="C575:C582"/>
    <mergeCell ref="E584:E585"/>
    <mergeCell ref="F584:F585"/>
    <mergeCell ref="G584:G585"/>
    <mergeCell ref="A527:A582"/>
    <mergeCell ref="B527:D527"/>
    <mergeCell ref="A643:A661"/>
    <mergeCell ref="B643:D643"/>
    <mergeCell ref="E644:E645"/>
    <mergeCell ref="F644:F645"/>
    <mergeCell ref="G644:G645"/>
    <mergeCell ref="H644:H645"/>
    <mergeCell ref="A583:A642"/>
    <mergeCell ref="B583:D583"/>
    <mergeCell ref="B585:B588"/>
    <mergeCell ref="C585:C586"/>
    <mergeCell ref="B589:B619"/>
    <mergeCell ref="C589:C599"/>
    <mergeCell ref="C600:C607"/>
    <mergeCell ref="C609:C619"/>
    <mergeCell ref="B620:B642"/>
    <mergeCell ref="C620:C632"/>
    <mergeCell ref="C633:C635"/>
    <mergeCell ref="C636:C642"/>
    <mergeCell ref="B539:B561"/>
    <mergeCell ref="C539:C546"/>
    <mergeCell ref="C547:C551"/>
    <mergeCell ref="C553:C561"/>
    <mergeCell ref="A662:A699"/>
    <mergeCell ref="B662:D662"/>
    <mergeCell ref="E663:E664"/>
    <mergeCell ref="B667:B695"/>
    <mergeCell ref="C667:C675"/>
    <mergeCell ref="C676:C685"/>
    <mergeCell ref="C686:C687"/>
    <mergeCell ref="I644:I645"/>
    <mergeCell ref="J644:J645"/>
    <mergeCell ref="B646:B656"/>
    <mergeCell ref="C646:C647"/>
    <mergeCell ref="C648:C649"/>
    <mergeCell ref="C650:C656"/>
    <mergeCell ref="F663:F664"/>
    <mergeCell ref="G663:G664"/>
    <mergeCell ref="H663:H664"/>
    <mergeCell ref="I663:I664"/>
    <mergeCell ref="J663:J664"/>
    <mergeCell ref="B664:B666"/>
    <mergeCell ref="C664:C665"/>
    <mergeCell ref="B657:B661"/>
    <mergeCell ref="C657:C658"/>
    <mergeCell ref="C660:C661"/>
    <mergeCell ref="F701:F702"/>
    <mergeCell ref="G701:G702"/>
    <mergeCell ref="H701:H702"/>
    <mergeCell ref="I701:I702"/>
    <mergeCell ref="J701:J702"/>
    <mergeCell ref="B702:B705"/>
    <mergeCell ref="C702:C703"/>
    <mergeCell ref="C688:C695"/>
    <mergeCell ref="B696:B699"/>
    <mergeCell ref="C696:C697"/>
    <mergeCell ref="B700:D700"/>
    <mergeCell ref="E701:E702"/>
    <mergeCell ref="A768:A772"/>
    <mergeCell ref="B768:D768"/>
    <mergeCell ref="B770:B772"/>
    <mergeCell ref="C771:C772"/>
    <mergeCell ref="B714:B715"/>
    <mergeCell ref="C714:C715"/>
    <mergeCell ref="B716:B746"/>
    <mergeCell ref="C716:C728"/>
    <mergeCell ref="C729:C735"/>
    <mergeCell ref="C736:C746"/>
    <mergeCell ref="A700:A767"/>
    <mergeCell ref="B706:B713"/>
    <mergeCell ref="C706:C708"/>
    <mergeCell ref="C709:C710"/>
    <mergeCell ref="C711:C713"/>
    <mergeCell ref="E769:E770"/>
    <mergeCell ref="F769:F770"/>
    <mergeCell ref="G769:G770"/>
    <mergeCell ref="H769:H770"/>
    <mergeCell ref="I769:I770"/>
    <mergeCell ref="J769:J770"/>
    <mergeCell ref="B747:B767"/>
    <mergeCell ref="C747:C756"/>
    <mergeCell ref="C757:C760"/>
    <mergeCell ref="C761:C767"/>
    <mergeCell ref="A773:A874"/>
    <mergeCell ref="B773:D773"/>
    <mergeCell ref="E774:E775"/>
    <mergeCell ref="F774:F775"/>
    <mergeCell ref="G774:G775"/>
    <mergeCell ref="H774:H775"/>
    <mergeCell ref="B783:B835"/>
    <mergeCell ref="C783:C800"/>
    <mergeCell ref="C801:C812"/>
    <mergeCell ref="C813:C822"/>
    <mergeCell ref="C823:C835"/>
    <mergeCell ref="B836:B874"/>
    <mergeCell ref="C836:C851"/>
    <mergeCell ref="C852:C859"/>
    <mergeCell ref="C860:C865"/>
    <mergeCell ref="C866:C874"/>
    <mergeCell ref="I774:I775"/>
    <mergeCell ref="J774:J775"/>
    <mergeCell ref="B775:B779"/>
    <mergeCell ref="C775:C776"/>
    <mergeCell ref="B781:B782"/>
    <mergeCell ref="C781:C782"/>
    <mergeCell ref="I876:I877"/>
    <mergeCell ref="J876:J877"/>
    <mergeCell ref="B878:B907"/>
    <mergeCell ref="C878:C889"/>
    <mergeCell ref="C890:C896"/>
    <mergeCell ref="C898:C907"/>
    <mergeCell ref="A875:A916"/>
    <mergeCell ref="B875:D875"/>
    <mergeCell ref="E876:E877"/>
    <mergeCell ref="F876:F877"/>
    <mergeCell ref="G876:G877"/>
    <mergeCell ref="H876:H877"/>
    <mergeCell ref="B908:B916"/>
    <mergeCell ref="C908:C910"/>
    <mergeCell ref="C912:C916"/>
    <mergeCell ref="I918:I919"/>
    <mergeCell ref="J918:J919"/>
    <mergeCell ref="B919:B922"/>
    <mergeCell ref="C919:C920"/>
    <mergeCell ref="B923:B952"/>
    <mergeCell ref="C923:C934"/>
    <mergeCell ref="C935:C940"/>
    <mergeCell ref="C941:C952"/>
    <mergeCell ref="A917:A978"/>
    <mergeCell ref="B917:D917"/>
    <mergeCell ref="E918:E919"/>
    <mergeCell ref="F918:F919"/>
    <mergeCell ref="G918:G919"/>
    <mergeCell ref="H918:H919"/>
    <mergeCell ref="B953:B978"/>
    <mergeCell ref="C953:C965"/>
    <mergeCell ref="C966:C969"/>
    <mergeCell ref="C970:C978"/>
    <mergeCell ref="I980:I981"/>
    <mergeCell ref="J980:J981"/>
    <mergeCell ref="B982:B995"/>
    <mergeCell ref="C982:C986"/>
    <mergeCell ref="C987:C989"/>
    <mergeCell ref="C990:C995"/>
    <mergeCell ref="A979:A1000"/>
    <mergeCell ref="B979:D979"/>
    <mergeCell ref="E980:E981"/>
    <mergeCell ref="F980:F981"/>
    <mergeCell ref="G980:G981"/>
    <mergeCell ref="H980:H981"/>
    <mergeCell ref="B996:B1000"/>
    <mergeCell ref="C996:C997"/>
    <mergeCell ref="C999:C1000"/>
    <mergeCell ref="A1001:A1079"/>
    <mergeCell ref="B1001:D1001"/>
    <mergeCell ref="E1002:E1003"/>
    <mergeCell ref="F1002:F1003"/>
    <mergeCell ref="G1002:G1003"/>
    <mergeCell ref="H1002:H1003"/>
    <mergeCell ref="B1016:B1017"/>
    <mergeCell ref="C1016:C1017"/>
    <mergeCell ref="B1018:B1056"/>
    <mergeCell ref="C1018:C1030"/>
    <mergeCell ref="C1031:C1039"/>
    <mergeCell ref="C1040:C1043"/>
    <mergeCell ref="C1044:C1056"/>
    <mergeCell ref="B1057:B1079"/>
    <mergeCell ref="C1057:C1067"/>
    <mergeCell ref="C1068:C1071"/>
    <mergeCell ref="C1072:C1079"/>
    <mergeCell ref="I1002:I1003"/>
    <mergeCell ref="J1002:J1003"/>
    <mergeCell ref="B1003:B1006"/>
    <mergeCell ref="C1003:C1004"/>
    <mergeCell ref="B1007:B1015"/>
    <mergeCell ref="C1007:C1009"/>
    <mergeCell ref="C1010:C1011"/>
    <mergeCell ref="C1012:C1015"/>
    <mergeCell ref="I1081:I1082"/>
    <mergeCell ref="J1081:J1082"/>
    <mergeCell ref="B1082:B1083"/>
    <mergeCell ref="H1081:H1082"/>
    <mergeCell ref="B1084:B1102"/>
    <mergeCell ref="C1084:C1091"/>
    <mergeCell ref="C1092:C1095"/>
    <mergeCell ref="C1096:C1102"/>
    <mergeCell ref="A1080:A1114"/>
    <mergeCell ref="B1080:D1080"/>
    <mergeCell ref="E1081:E1082"/>
    <mergeCell ref="F1081:F1082"/>
    <mergeCell ref="G1081:G1082"/>
    <mergeCell ref="B1103:B1114"/>
    <mergeCell ref="C1103:C1107"/>
    <mergeCell ref="C1108:C1110"/>
    <mergeCell ref="C1111:C111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4"/>
  <sheetViews>
    <sheetView workbookViewId="0">
      <selection sqref="A1:D1"/>
    </sheetView>
  </sheetViews>
  <sheetFormatPr defaultColWidth="11.42578125" defaultRowHeight="10.5" x14ac:dyDescent="0.15"/>
  <cols>
    <col min="1" max="4" width="19.28515625" style="182" customWidth="1"/>
    <col min="5" max="10" width="12.7109375" style="182" customWidth="1"/>
    <col min="11" max="16384" width="11.42578125" style="182"/>
  </cols>
  <sheetData>
    <row r="1" spans="1:10" ht="42.95" customHeight="1" x14ac:dyDescent="0.2">
      <c r="A1" s="236" t="s">
        <v>108</v>
      </c>
      <c r="B1" s="236"/>
      <c r="C1" s="236"/>
      <c r="D1" s="236"/>
      <c r="E1" s="180" t="s">
        <v>60</v>
      </c>
      <c r="F1" s="181" t="s">
        <v>109</v>
      </c>
      <c r="G1" s="181" t="s">
        <v>110</v>
      </c>
      <c r="H1" s="181" t="s">
        <v>111</v>
      </c>
      <c r="I1" s="181" t="s">
        <v>112</v>
      </c>
      <c r="J1" s="180" t="s">
        <v>61</v>
      </c>
    </row>
    <row r="2" spans="1:10" ht="14.1" customHeight="1" x14ac:dyDescent="0.15">
      <c r="A2" s="222" t="s">
        <v>62</v>
      </c>
      <c r="B2" s="222" t="s">
        <v>108</v>
      </c>
      <c r="C2" s="222" t="s">
        <v>108</v>
      </c>
      <c r="D2" s="222" t="s">
        <v>108</v>
      </c>
      <c r="E2" s="233">
        <v>101554</v>
      </c>
      <c r="F2" s="233"/>
      <c r="G2" s="233">
        <v>1335969859</v>
      </c>
      <c r="H2" s="233"/>
      <c r="I2" s="233">
        <v>273100997</v>
      </c>
      <c r="J2" s="233">
        <v>1062868862</v>
      </c>
    </row>
    <row r="3" spans="1:10" ht="14.1" customHeight="1" x14ac:dyDescent="0.15">
      <c r="A3" s="231" t="s">
        <v>1</v>
      </c>
      <c r="B3" s="231" t="s">
        <v>53</v>
      </c>
      <c r="C3" s="231"/>
      <c r="D3" s="231"/>
      <c r="E3" s="234"/>
      <c r="F3" s="234"/>
      <c r="G3" s="234"/>
      <c r="H3" s="234"/>
      <c r="I3" s="234"/>
      <c r="J3" s="234"/>
    </row>
    <row r="4" spans="1:10" ht="14.1" customHeight="1" x14ac:dyDescent="0.15">
      <c r="A4" s="231"/>
      <c r="B4" s="222" t="s">
        <v>63</v>
      </c>
      <c r="C4" s="222" t="s">
        <v>64</v>
      </c>
      <c r="D4" s="222" t="s">
        <v>65</v>
      </c>
      <c r="E4" s="233">
        <v>218</v>
      </c>
      <c r="F4" s="233">
        <v>13948</v>
      </c>
      <c r="G4" s="233">
        <v>3040664</v>
      </c>
      <c r="H4" s="233">
        <v>0</v>
      </c>
      <c r="I4" s="233">
        <v>0</v>
      </c>
      <c r="J4" s="233">
        <v>3040664</v>
      </c>
    </row>
    <row r="5" spans="1:10" ht="14.1" customHeight="1" x14ac:dyDescent="0.15">
      <c r="A5" s="231"/>
      <c r="B5" s="235" t="s">
        <v>66</v>
      </c>
      <c r="C5" s="232" t="s">
        <v>67</v>
      </c>
      <c r="D5" s="222" t="s">
        <v>133</v>
      </c>
      <c r="E5" s="234"/>
      <c r="F5" s="234"/>
      <c r="G5" s="234"/>
      <c r="H5" s="234"/>
      <c r="I5" s="234"/>
      <c r="J5" s="234"/>
    </row>
    <row r="6" spans="1:10" ht="14.1" customHeight="1" x14ac:dyDescent="0.15">
      <c r="A6" s="231"/>
      <c r="B6" s="231"/>
      <c r="C6" s="231"/>
      <c r="D6" s="222" t="s">
        <v>131</v>
      </c>
      <c r="E6" s="224">
        <v>728</v>
      </c>
      <c r="F6" s="224">
        <v>13948</v>
      </c>
      <c r="G6" s="224">
        <v>10154144</v>
      </c>
      <c r="H6" s="224">
        <v>0</v>
      </c>
      <c r="I6" s="224">
        <v>0</v>
      </c>
      <c r="J6" s="224">
        <v>10154144</v>
      </c>
    </row>
    <row r="7" spans="1:10" ht="29.1" customHeight="1" x14ac:dyDescent="0.15">
      <c r="A7" s="231"/>
      <c r="B7" s="231"/>
      <c r="C7" s="221" t="s">
        <v>156</v>
      </c>
      <c r="D7" s="222" t="s">
        <v>132</v>
      </c>
      <c r="E7" s="224">
        <v>422</v>
      </c>
      <c r="F7" s="224">
        <v>15309</v>
      </c>
      <c r="G7" s="224">
        <v>6460398</v>
      </c>
      <c r="H7" s="224">
        <v>8028</v>
      </c>
      <c r="I7" s="224">
        <v>3387726</v>
      </c>
      <c r="J7" s="224">
        <v>3072672</v>
      </c>
    </row>
    <row r="8" spans="1:10" ht="29.1" customHeight="1" x14ac:dyDescent="0.15">
      <c r="A8" s="231"/>
      <c r="B8" s="231"/>
      <c r="C8" s="221" t="s">
        <v>157</v>
      </c>
      <c r="D8" s="222" t="s">
        <v>132</v>
      </c>
      <c r="E8" s="224">
        <v>41</v>
      </c>
      <c r="F8" s="224">
        <v>15257</v>
      </c>
      <c r="G8" s="224">
        <v>625537</v>
      </c>
      <c r="H8" s="224">
        <v>2528</v>
      </c>
      <c r="I8" s="224">
        <v>103648</v>
      </c>
      <c r="J8" s="224">
        <v>521889</v>
      </c>
    </row>
    <row r="9" spans="1:10" ht="29.1" customHeight="1" x14ac:dyDescent="0.15">
      <c r="A9" s="231"/>
      <c r="B9" s="231"/>
      <c r="C9" s="221" t="s">
        <v>158</v>
      </c>
      <c r="D9" s="222" t="s">
        <v>132</v>
      </c>
      <c r="E9" s="224">
        <v>31805</v>
      </c>
      <c r="F9" s="224">
        <v>14620</v>
      </c>
      <c r="G9" s="224">
        <v>464989100</v>
      </c>
      <c r="H9" s="224">
        <v>5863</v>
      </c>
      <c r="I9" s="224">
        <v>186464501</v>
      </c>
      <c r="J9" s="224">
        <v>278524599</v>
      </c>
    </row>
    <row r="10" spans="1:10" ht="14.1" customHeight="1" x14ac:dyDescent="0.15">
      <c r="A10" s="231"/>
      <c r="B10" s="235" t="s">
        <v>76</v>
      </c>
      <c r="C10" s="223" t="s">
        <v>67</v>
      </c>
      <c r="D10" s="222" t="s">
        <v>77</v>
      </c>
      <c r="E10" s="224">
        <v>1</v>
      </c>
      <c r="F10" s="224">
        <v>6540</v>
      </c>
      <c r="G10" s="224">
        <v>6540</v>
      </c>
      <c r="H10" s="224">
        <v>0</v>
      </c>
      <c r="I10" s="224">
        <v>0</v>
      </c>
      <c r="J10" s="224">
        <v>6540</v>
      </c>
    </row>
    <row r="11" spans="1:10" ht="29.1" customHeight="1" x14ac:dyDescent="0.15">
      <c r="A11" s="231"/>
      <c r="B11" s="231"/>
      <c r="C11" s="221" t="s">
        <v>156</v>
      </c>
      <c r="D11" s="222" t="s">
        <v>91</v>
      </c>
      <c r="E11" s="224">
        <v>1</v>
      </c>
      <c r="F11" s="224">
        <v>8416</v>
      </c>
      <c r="G11" s="224">
        <v>8416</v>
      </c>
      <c r="H11" s="224">
        <v>1361</v>
      </c>
      <c r="I11" s="224">
        <v>1361</v>
      </c>
      <c r="J11" s="224">
        <v>7055</v>
      </c>
    </row>
    <row r="12" spans="1:10" ht="29.1" customHeight="1" x14ac:dyDescent="0.15">
      <c r="A12" s="231"/>
      <c r="B12" s="231"/>
      <c r="C12" s="230" t="s">
        <v>158</v>
      </c>
      <c r="D12" s="222" t="s">
        <v>71</v>
      </c>
      <c r="E12" s="224">
        <v>31</v>
      </c>
      <c r="F12" s="224">
        <v>7212</v>
      </c>
      <c r="G12" s="224">
        <v>223572</v>
      </c>
      <c r="H12" s="224">
        <v>672</v>
      </c>
      <c r="I12" s="224">
        <v>20832</v>
      </c>
      <c r="J12" s="224">
        <v>202740</v>
      </c>
    </row>
    <row r="13" spans="1:10" ht="14.1" customHeight="1" x14ac:dyDescent="0.15">
      <c r="A13" s="231"/>
      <c r="B13" s="231"/>
      <c r="C13" s="231"/>
      <c r="D13" s="222" t="s">
        <v>91</v>
      </c>
      <c r="E13" s="224">
        <v>4</v>
      </c>
      <c r="F13" s="224">
        <v>7727</v>
      </c>
      <c r="G13" s="224">
        <v>30908</v>
      </c>
      <c r="H13" s="224">
        <v>672</v>
      </c>
      <c r="I13" s="224">
        <v>2688</v>
      </c>
      <c r="J13" s="224">
        <v>28220</v>
      </c>
    </row>
    <row r="14" spans="1:10" ht="14.1" customHeight="1" x14ac:dyDescent="0.15">
      <c r="A14" s="231"/>
      <c r="B14" s="235" t="s">
        <v>159</v>
      </c>
      <c r="C14" s="232" t="s">
        <v>108</v>
      </c>
      <c r="D14" s="222" t="s">
        <v>160</v>
      </c>
      <c r="E14" s="224">
        <v>104</v>
      </c>
      <c r="F14" s="224">
        <v>24755</v>
      </c>
      <c r="G14" s="224">
        <v>2574520</v>
      </c>
      <c r="H14" s="224">
        <v>4105</v>
      </c>
      <c r="I14" s="224">
        <v>426920</v>
      </c>
      <c r="J14" s="224">
        <v>2147600</v>
      </c>
    </row>
    <row r="15" spans="1:10" ht="14.1" customHeight="1" x14ac:dyDescent="0.15">
      <c r="A15" s="231"/>
      <c r="B15" s="231"/>
      <c r="C15" s="231"/>
      <c r="D15" s="222" t="s">
        <v>162</v>
      </c>
      <c r="E15" s="224">
        <v>513</v>
      </c>
      <c r="F15" s="224">
        <v>21320</v>
      </c>
      <c r="G15" s="224">
        <v>10937160</v>
      </c>
      <c r="H15" s="224">
        <v>4105</v>
      </c>
      <c r="I15" s="224">
        <v>2105865</v>
      </c>
      <c r="J15" s="224">
        <v>8831295</v>
      </c>
    </row>
    <row r="16" spans="1:10" ht="42.95" customHeight="1" x14ac:dyDescent="0.15">
      <c r="A16" s="231"/>
      <c r="B16" s="230" t="s">
        <v>168</v>
      </c>
      <c r="C16" s="232" t="s">
        <v>67</v>
      </c>
      <c r="D16" s="222" t="s">
        <v>151</v>
      </c>
      <c r="E16" s="224">
        <v>2</v>
      </c>
      <c r="F16" s="224">
        <v>58625</v>
      </c>
      <c r="G16" s="224">
        <v>117250</v>
      </c>
      <c r="H16" s="224">
        <v>0</v>
      </c>
      <c r="I16" s="224">
        <v>0</v>
      </c>
      <c r="J16" s="224">
        <v>117250</v>
      </c>
    </row>
    <row r="17" spans="1:10" ht="14.1" customHeight="1" x14ac:dyDescent="0.15">
      <c r="A17" s="231"/>
      <c r="B17" s="231"/>
      <c r="C17" s="231"/>
      <c r="D17" s="222" t="s">
        <v>143</v>
      </c>
      <c r="E17" s="224">
        <v>4</v>
      </c>
      <c r="F17" s="224">
        <v>43085</v>
      </c>
      <c r="G17" s="224">
        <v>172340</v>
      </c>
      <c r="H17" s="224">
        <v>0</v>
      </c>
      <c r="I17" s="224">
        <v>0</v>
      </c>
      <c r="J17" s="224">
        <v>172340</v>
      </c>
    </row>
    <row r="18" spans="1:10" ht="14.1" customHeight="1" x14ac:dyDescent="0.15">
      <c r="A18" s="231"/>
      <c r="B18" s="231"/>
      <c r="C18" s="231"/>
      <c r="D18" s="222" t="s">
        <v>153</v>
      </c>
      <c r="E18" s="224">
        <v>9</v>
      </c>
      <c r="F18" s="224">
        <v>43085</v>
      </c>
      <c r="G18" s="224">
        <v>387765</v>
      </c>
      <c r="H18" s="224">
        <v>0</v>
      </c>
      <c r="I18" s="224">
        <v>0</v>
      </c>
      <c r="J18" s="224">
        <v>387765</v>
      </c>
    </row>
    <row r="19" spans="1:10" ht="14.1" customHeight="1" x14ac:dyDescent="0.15">
      <c r="A19" s="231"/>
      <c r="B19" s="231"/>
      <c r="C19" s="231"/>
      <c r="D19" s="222" t="s">
        <v>144</v>
      </c>
      <c r="E19" s="224">
        <v>13</v>
      </c>
      <c r="F19" s="224">
        <v>25774</v>
      </c>
      <c r="G19" s="224">
        <v>335062</v>
      </c>
      <c r="H19" s="224">
        <v>0</v>
      </c>
      <c r="I19" s="224">
        <v>0</v>
      </c>
      <c r="J19" s="224">
        <v>335062</v>
      </c>
    </row>
    <row r="20" spans="1:10" ht="14.1" customHeight="1" x14ac:dyDescent="0.15">
      <c r="A20" s="231"/>
      <c r="B20" s="231"/>
      <c r="C20" s="231"/>
      <c r="D20" s="222" t="s">
        <v>85</v>
      </c>
      <c r="E20" s="224">
        <v>319</v>
      </c>
      <c r="F20" s="224">
        <v>25774</v>
      </c>
      <c r="G20" s="224">
        <v>8221906</v>
      </c>
      <c r="H20" s="224">
        <v>0</v>
      </c>
      <c r="I20" s="224">
        <v>0</v>
      </c>
      <c r="J20" s="224">
        <v>8221906</v>
      </c>
    </row>
    <row r="21" spans="1:10" ht="14.1" customHeight="1" x14ac:dyDescent="0.15">
      <c r="A21" s="231"/>
      <c r="B21" s="231"/>
      <c r="C21" s="231"/>
      <c r="D21" s="222" t="s">
        <v>140</v>
      </c>
      <c r="E21" s="224">
        <v>24</v>
      </c>
      <c r="F21" s="224">
        <v>12572</v>
      </c>
      <c r="G21" s="224">
        <v>301728</v>
      </c>
      <c r="H21" s="224">
        <v>0</v>
      </c>
      <c r="I21" s="224">
        <v>0</v>
      </c>
      <c r="J21" s="224">
        <v>301728</v>
      </c>
    </row>
    <row r="22" spans="1:10" ht="14.1" customHeight="1" x14ac:dyDescent="0.15">
      <c r="A22" s="231"/>
      <c r="B22" s="231"/>
      <c r="C22" s="231"/>
      <c r="D22" s="222" t="s">
        <v>78</v>
      </c>
      <c r="E22" s="224">
        <v>32</v>
      </c>
      <c r="F22" s="224">
        <v>12572</v>
      </c>
      <c r="G22" s="224">
        <v>402304</v>
      </c>
      <c r="H22" s="224">
        <v>0</v>
      </c>
      <c r="I22" s="224">
        <v>0</v>
      </c>
      <c r="J22" s="224">
        <v>402304</v>
      </c>
    </row>
    <row r="23" spans="1:10" ht="14.1" customHeight="1" x14ac:dyDescent="0.15">
      <c r="A23" s="231"/>
      <c r="B23" s="231"/>
      <c r="C23" s="231"/>
      <c r="D23" s="222" t="s">
        <v>145</v>
      </c>
      <c r="E23" s="224">
        <v>11</v>
      </c>
      <c r="F23" s="224">
        <v>9616</v>
      </c>
      <c r="G23" s="224">
        <v>105776</v>
      </c>
      <c r="H23" s="224">
        <v>0</v>
      </c>
      <c r="I23" s="224">
        <v>0</v>
      </c>
      <c r="J23" s="224">
        <v>105776</v>
      </c>
    </row>
    <row r="24" spans="1:10" ht="14.1" customHeight="1" x14ac:dyDescent="0.15">
      <c r="A24" s="231"/>
      <c r="B24" s="231"/>
      <c r="C24" s="231"/>
      <c r="D24" s="222" t="s">
        <v>83</v>
      </c>
      <c r="E24" s="224">
        <v>263</v>
      </c>
      <c r="F24" s="224">
        <v>9616</v>
      </c>
      <c r="G24" s="224">
        <v>2529008</v>
      </c>
      <c r="H24" s="224">
        <v>0</v>
      </c>
      <c r="I24" s="224">
        <v>0</v>
      </c>
      <c r="J24" s="224">
        <v>2529008</v>
      </c>
    </row>
    <row r="25" spans="1:10" ht="14.1" customHeight="1" x14ac:dyDescent="0.15">
      <c r="A25" s="231"/>
      <c r="B25" s="231"/>
      <c r="C25" s="231"/>
      <c r="D25" s="222" t="s">
        <v>135</v>
      </c>
      <c r="E25" s="224">
        <v>12</v>
      </c>
      <c r="F25" s="224">
        <v>6540</v>
      </c>
      <c r="G25" s="224">
        <v>78480</v>
      </c>
      <c r="H25" s="224">
        <v>0</v>
      </c>
      <c r="I25" s="224">
        <v>0</v>
      </c>
      <c r="J25" s="224">
        <v>78480</v>
      </c>
    </row>
    <row r="26" spans="1:10" ht="14.1" customHeight="1" x14ac:dyDescent="0.15">
      <c r="A26" s="231"/>
      <c r="B26" s="231"/>
      <c r="C26" s="231"/>
      <c r="D26" s="222" t="s">
        <v>77</v>
      </c>
      <c r="E26" s="224">
        <v>57</v>
      </c>
      <c r="F26" s="224">
        <v>6540</v>
      </c>
      <c r="G26" s="224">
        <v>372780</v>
      </c>
      <c r="H26" s="224">
        <v>0</v>
      </c>
      <c r="I26" s="224">
        <v>0</v>
      </c>
      <c r="J26" s="224">
        <v>372780</v>
      </c>
    </row>
    <row r="27" spans="1:10" ht="14.1" customHeight="1" x14ac:dyDescent="0.15">
      <c r="A27" s="231"/>
      <c r="B27" s="231"/>
      <c r="C27" s="231"/>
      <c r="D27" s="222" t="s">
        <v>148</v>
      </c>
      <c r="E27" s="224">
        <v>3</v>
      </c>
      <c r="F27" s="224">
        <v>4071</v>
      </c>
      <c r="G27" s="224">
        <v>12213</v>
      </c>
      <c r="H27" s="224">
        <v>0</v>
      </c>
      <c r="I27" s="224">
        <v>0</v>
      </c>
      <c r="J27" s="224">
        <v>12213</v>
      </c>
    </row>
    <row r="28" spans="1:10" ht="14.1" customHeight="1" x14ac:dyDescent="0.15">
      <c r="A28" s="231"/>
      <c r="B28" s="231"/>
      <c r="C28" s="231"/>
      <c r="D28" s="222" t="s">
        <v>86</v>
      </c>
      <c r="E28" s="224">
        <v>2</v>
      </c>
      <c r="F28" s="224">
        <v>4071</v>
      </c>
      <c r="G28" s="224">
        <v>8142</v>
      </c>
      <c r="H28" s="224">
        <v>0</v>
      </c>
      <c r="I28" s="224">
        <v>0</v>
      </c>
      <c r="J28" s="224">
        <v>8142</v>
      </c>
    </row>
    <row r="29" spans="1:10" ht="14.1" customHeight="1" x14ac:dyDescent="0.15">
      <c r="A29" s="231"/>
      <c r="B29" s="231"/>
      <c r="C29" s="231"/>
      <c r="D29" s="222" t="s">
        <v>146</v>
      </c>
      <c r="E29" s="224">
        <v>1</v>
      </c>
      <c r="F29" s="224">
        <v>2308</v>
      </c>
      <c r="G29" s="224">
        <v>2308</v>
      </c>
      <c r="H29" s="224">
        <v>0</v>
      </c>
      <c r="I29" s="224">
        <v>0</v>
      </c>
      <c r="J29" s="224">
        <v>2308</v>
      </c>
    </row>
    <row r="30" spans="1:10" ht="14.1" customHeight="1" x14ac:dyDescent="0.15">
      <c r="A30" s="231"/>
      <c r="B30" s="231"/>
      <c r="C30" s="231"/>
      <c r="D30" s="222" t="s">
        <v>84</v>
      </c>
      <c r="E30" s="224">
        <v>6</v>
      </c>
      <c r="F30" s="224">
        <v>2308</v>
      </c>
      <c r="G30" s="224">
        <v>13848</v>
      </c>
      <c r="H30" s="224">
        <v>0</v>
      </c>
      <c r="I30" s="224">
        <v>0</v>
      </c>
      <c r="J30" s="224">
        <v>13848</v>
      </c>
    </row>
    <row r="31" spans="1:10" ht="14.1" customHeight="1" x14ac:dyDescent="0.15">
      <c r="A31" s="231"/>
      <c r="B31" s="231"/>
      <c r="C31" s="231"/>
      <c r="D31" s="222" t="s">
        <v>89</v>
      </c>
      <c r="E31" s="224">
        <v>2</v>
      </c>
      <c r="F31" s="224">
        <v>1154</v>
      </c>
      <c r="G31" s="224">
        <v>2308</v>
      </c>
      <c r="H31" s="224">
        <v>0</v>
      </c>
      <c r="I31" s="224">
        <v>0</v>
      </c>
      <c r="J31" s="224">
        <v>2308</v>
      </c>
    </row>
    <row r="32" spans="1:10" ht="14.1" customHeight="1" x14ac:dyDescent="0.15">
      <c r="A32" s="231"/>
      <c r="B32" s="231"/>
      <c r="C32" s="231"/>
      <c r="D32" s="222" t="s">
        <v>141</v>
      </c>
      <c r="E32" s="224">
        <v>5</v>
      </c>
      <c r="F32" s="224">
        <v>3632</v>
      </c>
      <c r="G32" s="224">
        <v>18160</v>
      </c>
      <c r="H32" s="224">
        <v>0</v>
      </c>
      <c r="I32" s="224">
        <v>0</v>
      </c>
      <c r="J32" s="224">
        <v>18160</v>
      </c>
    </row>
    <row r="33" spans="1:10" ht="14.1" customHeight="1" x14ac:dyDescent="0.15">
      <c r="A33" s="231"/>
      <c r="B33" s="231"/>
      <c r="C33" s="231"/>
      <c r="D33" s="222" t="s">
        <v>136</v>
      </c>
      <c r="E33" s="224">
        <v>33</v>
      </c>
      <c r="F33" s="224">
        <v>3632</v>
      </c>
      <c r="G33" s="224">
        <v>119856</v>
      </c>
      <c r="H33" s="224">
        <v>0</v>
      </c>
      <c r="I33" s="224">
        <v>0</v>
      </c>
      <c r="J33" s="224">
        <v>119856</v>
      </c>
    </row>
    <row r="34" spans="1:10" ht="14.1" customHeight="1" x14ac:dyDescent="0.15">
      <c r="A34" s="231"/>
      <c r="B34" s="231"/>
      <c r="C34" s="231"/>
      <c r="D34" s="222" t="s">
        <v>142</v>
      </c>
      <c r="E34" s="224">
        <v>51</v>
      </c>
      <c r="F34" s="224">
        <v>4887</v>
      </c>
      <c r="G34" s="224">
        <v>249237</v>
      </c>
      <c r="H34" s="224">
        <v>0</v>
      </c>
      <c r="I34" s="224">
        <v>0</v>
      </c>
      <c r="J34" s="224">
        <v>249237</v>
      </c>
    </row>
    <row r="35" spans="1:10" ht="14.1" customHeight="1" x14ac:dyDescent="0.15">
      <c r="A35" s="231"/>
      <c r="B35" s="231"/>
      <c r="C35" s="231"/>
      <c r="D35" s="222" t="s">
        <v>137</v>
      </c>
      <c r="E35" s="224">
        <v>246</v>
      </c>
      <c r="F35" s="224">
        <v>4887</v>
      </c>
      <c r="G35" s="224">
        <v>1202202</v>
      </c>
      <c r="H35" s="224">
        <v>0</v>
      </c>
      <c r="I35" s="224">
        <v>0</v>
      </c>
      <c r="J35" s="224">
        <v>1202202</v>
      </c>
    </row>
    <row r="36" spans="1:10" ht="29.1" customHeight="1" x14ac:dyDescent="0.15">
      <c r="A36" s="231"/>
      <c r="B36" s="231"/>
      <c r="C36" s="230" t="s">
        <v>156</v>
      </c>
      <c r="D36" s="222" t="s">
        <v>70</v>
      </c>
      <c r="E36" s="224">
        <v>96</v>
      </c>
      <c r="F36" s="224">
        <v>3817</v>
      </c>
      <c r="G36" s="224">
        <v>366432</v>
      </c>
      <c r="H36" s="224">
        <v>1361</v>
      </c>
      <c r="I36" s="224">
        <v>130656</v>
      </c>
      <c r="J36" s="224">
        <v>235776</v>
      </c>
    </row>
    <row r="37" spans="1:10" ht="14.1" customHeight="1" x14ac:dyDescent="0.15">
      <c r="A37" s="231"/>
      <c r="B37" s="231"/>
      <c r="C37" s="231"/>
      <c r="D37" s="222" t="s">
        <v>79</v>
      </c>
      <c r="E37" s="224">
        <v>72</v>
      </c>
      <c r="F37" s="224">
        <v>27135</v>
      </c>
      <c r="G37" s="224">
        <v>1953720</v>
      </c>
      <c r="H37" s="224">
        <v>1361</v>
      </c>
      <c r="I37" s="224">
        <v>97992</v>
      </c>
      <c r="J37" s="224">
        <v>1855728</v>
      </c>
    </row>
    <row r="38" spans="1:10" ht="14.1" customHeight="1" x14ac:dyDescent="0.15">
      <c r="A38" s="231"/>
      <c r="B38" s="231"/>
      <c r="C38" s="231"/>
      <c r="D38" s="222" t="s">
        <v>73</v>
      </c>
      <c r="E38" s="224">
        <v>15</v>
      </c>
      <c r="F38" s="224">
        <v>13933</v>
      </c>
      <c r="G38" s="224">
        <v>208995</v>
      </c>
      <c r="H38" s="224">
        <v>1361</v>
      </c>
      <c r="I38" s="224">
        <v>20415</v>
      </c>
      <c r="J38" s="224">
        <v>188580</v>
      </c>
    </row>
    <row r="39" spans="1:10" ht="14.1" customHeight="1" x14ac:dyDescent="0.15">
      <c r="A39" s="231"/>
      <c r="B39" s="231"/>
      <c r="C39" s="231"/>
      <c r="D39" s="222" t="s">
        <v>74</v>
      </c>
      <c r="E39" s="224">
        <v>5</v>
      </c>
      <c r="F39" s="224">
        <v>10977</v>
      </c>
      <c r="G39" s="224">
        <v>54885</v>
      </c>
      <c r="H39" s="224">
        <v>1361</v>
      </c>
      <c r="I39" s="224">
        <v>6805</v>
      </c>
      <c r="J39" s="224">
        <v>48080</v>
      </c>
    </row>
    <row r="40" spans="1:10" ht="14.1" customHeight="1" x14ac:dyDescent="0.15">
      <c r="A40" s="231"/>
      <c r="B40" s="231"/>
      <c r="C40" s="231"/>
      <c r="D40" s="222" t="s">
        <v>71</v>
      </c>
      <c r="E40" s="224">
        <v>29</v>
      </c>
      <c r="F40" s="224">
        <v>7901</v>
      </c>
      <c r="G40" s="224">
        <v>229129</v>
      </c>
      <c r="H40" s="224">
        <v>1361</v>
      </c>
      <c r="I40" s="224">
        <v>39469</v>
      </c>
      <c r="J40" s="224">
        <v>189660</v>
      </c>
    </row>
    <row r="41" spans="1:10" ht="14.1" customHeight="1" x14ac:dyDescent="0.15">
      <c r="A41" s="231"/>
      <c r="B41" s="231"/>
      <c r="C41" s="231"/>
      <c r="D41" s="222" t="s">
        <v>72</v>
      </c>
      <c r="E41" s="224">
        <v>2</v>
      </c>
      <c r="F41" s="224">
        <v>5432</v>
      </c>
      <c r="G41" s="224">
        <v>10864</v>
      </c>
      <c r="H41" s="224">
        <v>1361</v>
      </c>
      <c r="I41" s="224">
        <v>2722</v>
      </c>
      <c r="J41" s="224">
        <v>8142</v>
      </c>
    </row>
    <row r="42" spans="1:10" ht="14.1" customHeight="1" x14ac:dyDescent="0.15">
      <c r="A42" s="231"/>
      <c r="B42" s="231"/>
      <c r="C42" s="231"/>
      <c r="D42" s="222" t="s">
        <v>75</v>
      </c>
      <c r="E42" s="224">
        <v>5</v>
      </c>
      <c r="F42" s="224">
        <v>2515</v>
      </c>
      <c r="G42" s="224">
        <v>12575</v>
      </c>
      <c r="H42" s="224">
        <v>1361</v>
      </c>
      <c r="I42" s="224">
        <v>6805</v>
      </c>
      <c r="J42" s="224">
        <v>5770</v>
      </c>
    </row>
    <row r="43" spans="1:10" ht="14.1" customHeight="1" x14ac:dyDescent="0.15">
      <c r="A43" s="231"/>
      <c r="B43" s="231"/>
      <c r="C43" s="231"/>
      <c r="D43" s="222" t="s">
        <v>138</v>
      </c>
      <c r="E43" s="224">
        <v>58</v>
      </c>
      <c r="F43" s="224">
        <v>4993</v>
      </c>
      <c r="G43" s="224">
        <v>289594</v>
      </c>
      <c r="H43" s="224">
        <v>1361</v>
      </c>
      <c r="I43" s="224">
        <v>78938</v>
      </c>
      <c r="J43" s="224">
        <v>210656</v>
      </c>
    </row>
    <row r="44" spans="1:10" ht="14.1" customHeight="1" x14ac:dyDescent="0.15">
      <c r="A44" s="231"/>
      <c r="B44" s="231"/>
      <c r="C44" s="231"/>
      <c r="D44" s="222" t="s">
        <v>139</v>
      </c>
      <c r="E44" s="224">
        <v>8</v>
      </c>
      <c r="F44" s="224">
        <v>6248</v>
      </c>
      <c r="G44" s="224">
        <v>49984</v>
      </c>
      <c r="H44" s="224">
        <v>1361</v>
      </c>
      <c r="I44" s="224">
        <v>10888</v>
      </c>
      <c r="J44" s="224">
        <v>39096</v>
      </c>
    </row>
    <row r="45" spans="1:10" ht="29.1" customHeight="1" x14ac:dyDescent="0.15">
      <c r="A45" s="231"/>
      <c r="B45" s="231"/>
      <c r="C45" s="230" t="s">
        <v>157</v>
      </c>
      <c r="D45" s="222" t="s">
        <v>70</v>
      </c>
      <c r="E45" s="224">
        <v>1</v>
      </c>
      <c r="F45" s="224">
        <v>3765</v>
      </c>
      <c r="G45" s="224">
        <v>3765</v>
      </c>
      <c r="H45" s="224">
        <v>1309</v>
      </c>
      <c r="I45" s="224">
        <v>1309</v>
      </c>
      <c r="J45" s="224">
        <v>2456</v>
      </c>
    </row>
    <row r="46" spans="1:10" ht="14.1" customHeight="1" x14ac:dyDescent="0.15">
      <c r="A46" s="231"/>
      <c r="B46" s="231"/>
      <c r="C46" s="231"/>
      <c r="D46" s="222" t="s">
        <v>88</v>
      </c>
      <c r="E46" s="224">
        <v>5</v>
      </c>
      <c r="F46" s="224">
        <v>59934</v>
      </c>
      <c r="G46" s="224">
        <v>299670</v>
      </c>
      <c r="H46" s="224">
        <v>1309</v>
      </c>
      <c r="I46" s="224">
        <v>6545</v>
      </c>
      <c r="J46" s="224">
        <v>293125</v>
      </c>
    </row>
    <row r="47" spans="1:10" ht="14.1" customHeight="1" x14ac:dyDescent="0.15">
      <c r="A47" s="231"/>
      <c r="B47" s="231"/>
      <c r="C47" s="231"/>
      <c r="D47" s="222" t="s">
        <v>101</v>
      </c>
      <c r="E47" s="224">
        <v>1</v>
      </c>
      <c r="F47" s="224">
        <v>44394</v>
      </c>
      <c r="G47" s="224">
        <v>44394</v>
      </c>
      <c r="H47" s="224">
        <v>1309</v>
      </c>
      <c r="I47" s="224">
        <v>1309</v>
      </c>
      <c r="J47" s="224">
        <v>43085</v>
      </c>
    </row>
    <row r="48" spans="1:10" ht="14.1" customHeight="1" x14ac:dyDescent="0.15">
      <c r="A48" s="231"/>
      <c r="B48" s="231"/>
      <c r="C48" s="231"/>
      <c r="D48" s="222" t="s">
        <v>79</v>
      </c>
      <c r="E48" s="224">
        <v>95</v>
      </c>
      <c r="F48" s="224">
        <v>26962</v>
      </c>
      <c r="G48" s="224">
        <v>2561419</v>
      </c>
      <c r="H48" s="224">
        <v>1309</v>
      </c>
      <c r="I48" s="224">
        <v>124355</v>
      </c>
      <c r="J48" s="224">
        <v>2437064</v>
      </c>
    </row>
    <row r="49" spans="1:10" ht="14.1" customHeight="1" x14ac:dyDescent="0.15">
      <c r="A49" s="231"/>
      <c r="B49" s="231"/>
      <c r="C49" s="231"/>
      <c r="D49" s="222" t="s">
        <v>73</v>
      </c>
      <c r="E49" s="224">
        <v>93</v>
      </c>
      <c r="F49" s="224">
        <v>13867</v>
      </c>
      <c r="G49" s="224">
        <v>1289659</v>
      </c>
      <c r="H49" s="224">
        <v>1309</v>
      </c>
      <c r="I49" s="224">
        <v>121737</v>
      </c>
      <c r="J49" s="224">
        <v>1167922</v>
      </c>
    </row>
    <row r="50" spans="1:10" ht="14.1" customHeight="1" x14ac:dyDescent="0.15">
      <c r="A50" s="231"/>
      <c r="B50" s="231"/>
      <c r="C50" s="231"/>
      <c r="D50" s="222" t="s">
        <v>74</v>
      </c>
      <c r="E50" s="224">
        <v>38</v>
      </c>
      <c r="F50" s="224">
        <v>10891</v>
      </c>
      <c r="G50" s="224">
        <v>413876</v>
      </c>
      <c r="H50" s="224">
        <v>1309</v>
      </c>
      <c r="I50" s="224">
        <v>49742</v>
      </c>
      <c r="J50" s="224">
        <v>364134</v>
      </c>
    </row>
    <row r="51" spans="1:10" ht="14.1" customHeight="1" x14ac:dyDescent="0.15">
      <c r="A51" s="231"/>
      <c r="B51" s="231"/>
      <c r="C51" s="231"/>
      <c r="D51" s="222" t="s">
        <v>71</v>
      </c>
      <c r="E51" s="224">
        <v>21</v>
      </c>
      <c r="F51" s="224">
        <v>7819</v>
      </c>
      <c r="G51" s="224">
        <v>164192</v>
      </c>
      <c r="H51" s="224">
        <v>1309</v>
      </c>
      <c r="I51" s="224">
        <v>27489</v>
      </c>
      <c r="J51" s="224">
        <v>136703</v>
      </c>
    </row>
    <row r="52" spans="1:10" ht="14.1" customHeight="1" x14ac:dyDescent="0.15">
      <c r="A52" s="231"/>
      <c r="B52" s="231"/>
      <c r="C52" s="231"/>
      <c r="D52" s="222" t="s">
        <v>72</v>
      </c>
      <c r="E52" s="224">
        <v>13</v>
      </c>
      <c r="F52" s="224">
        <v>5380</v>
      </c>
      <c r="G52" s="224">
        <v>69940</v>
      </c>
      <c r="H52" s="224">
        <v>1309</v>
      </c>
      <c r="I52" s="224">
        <v>17017</v>
      </c>
      <c r="J52" s="224">
        <v>52923</v>
      </c>
    </row>
    <row r="53" spans="1:10" ht="14.1" customHeight="1" x14ac:dyDescent="0.15">
      <c r="A53" s="231"/>
      <c r="B53" s="231"/>
      <c r="C53" s="231"/>
      <c r="D53" s="222" t="s">
        <v>75</v>
      </c>
      <c r="E53" s="224">
        <v>7</v>
      </c>
      <c r="F53" s="224">
        <v>2463</v>
      </c>
      <c r="G53" s="224">
        <v>17241</v>
      </c>
      <c r="H53" s="224">
        <v>1309</v>
      </c>
      <c r="I53" s="224">
        <v>9163</v>
      </c>
      <c r="J53" s="224">
        <v>8078</v>
      </c>
    </row>
    <row r="54" spans="1:10" ht="14.1" customHeight="1" x14ac:dyDescent="0.15">
      <c r="A54" s="231"/>
      <c r="B54" s="231"/>
      <c r="C54" s="231"/>
      <c r="D54" s="222" t="s">
        <v>138</v>
      </c>
      <c r="E54" s="224">
        <v>4</v>
      </c>
      <c r="F54" s="224">
        <v>4941</v>
      </c>
      <c r="G54" s="224">
        <v>19764</v>
      </c>
      <c r="H54" s="224">
        <v>1309</v>
      </c>
      <c r="I54" s="224">
        <v>5236</v>
      </c>
      <c r="J54" s="224">
        <v>14528</v>
      </c>
    </row>
    <row r="55" spans="1:10" ht="14.1" customHeight="1" x14ac:dyDescent="0.15">
      <c r="A55" s="231"/>
      <c r="B55" s="231"/>
      <c r="C55" s="231"/>
      <c r="D55" s="222" t="s">
        <v>139</v>
      </c>
      <c r="E55" s="224">
        <v>145</v>
      </c>
      <c r="F55" s="224">
        <v>6126</v>
      </c>
      <c r="G55" s="224">
        <v>888228</v>
      </c>
      <c r="H55" s="224">
        <v>1309</v>
      </c>
      <c r="I55" s="224">
        <v>189805</v>
      </c>
      <c r="J55" s="224">
        <v>698423</v>
      </c>
    </row>
    <row r="56" spans="1:10" ht="29.1" customHeight="1" x14ac:dyDescent="0.15">
      <c r="A56" s="231"/>
      <c r="B56" s="231"/>
      <c r="C56" s="230" t="s">
        <v>158</v>
      </c>
      <c r="D56" s="222" t="s">
        <v>70</v>
      </c>
      <c r="E56" s="224">
        <v>5213</v>
      </c>
      <c r="F56" s="224">
        <v>3128</v>
      </c>
      <c r="G56" s="224">
        <v>16306264</v>
      </c>
      <c r="H56" s="224">
        <v>672</v>
      </c>
      <c r="I56" s="224">
        <v>3503136</v>
      </c>
      <c r="J56" s="224">
        <v>12803128</v>
      </c>
    </row>
    <row r="57" spans="1:10" ht="14.1" customHeight="1" x14ac:dyDescent="0.15">
      <c r="A57" s="231"/>
      <c r="B57" s="231"/>
      <c r="C57" s="231"/>
      <c r="D57" s="222" t="s">
        <v>88</v>
      </c>
      <c r="E57" s="224">
        <v>62</v>
      </c>
      <c r="F57" s="224">
        <v>59297</v>
      </c>
      <c r="G57" s="224">
        <v>3676414</v>
      </c>
      <c r="H57" s="224">
        <v>672</v>
      </c>
      <c r="I57" s="224">
        <v>41664</v>
      </c>
      <c r="J57" s="224">
        <v>3634750</v>
      </c>
    </row>
    <row r="58" spans="1:10" ht="14.1" customHeight="1" x14ac:dyDescent="0.15">
      <c r="A58" s="231"/>
      <c r="B58" s="231"/>
      <c r="C58" s="231"/>
      <c r="D58" s="222" t="s">
        <v>101</v>
      </c>
      <c r="E58" s="224">
        <v>948</v>
      </c>
      <c r="F58" s="224">
        <v>43757</v>
      </c>
      <c r="G58" s="224">
        <v>41481636</v>
      </c>
      <c r="H58" s="224">
        <v>672</v>
      </c>
      <c r="I58" s="224">
        <v>637056</v>
      </c>
      <c r="J58" s="224">
        <v>40844580</v>
      </c>
    </row>
    <row r="59" spans="1:10" ht="14.1" customHeight="1" x14ac:dyDescent="0.15">
      <c r="A59" s="231"/>
      <c r="B59" s="231"/>
      <c r="C59" s="231"/>
      <c r="D59" s="222" t="s">
        <v>79</v>
      </c>
      <c r="E59" s="224">
        <v>6538</v>
      </c>
      <c r="F59" s="224">
        <v>26446</v>
      </c>
      <c r="G59" s="224">
        <v>172903948</v>
      </c>
      <c r="H59" s="224">
        <v>672</v>
      </c>
      <c r="I59" s="224">
        <v>4393536</v>
      </c>
      <c r="J59" s="224">
        <v>168510412</v>
      </c>
    </row>
    <row r="60" spans="1:10" ht="14.1" customHeight="1" x14ac:dyDescent="0.15">
      <c r="A60" s="231"/>
      <c r="B60" s="231"/>
      <c r="C60" s="231"/>
      <c r="D60" s="222" t="s">
        <v>73</v>
      </c>
      <c r="E60" s="224">
        <v>8757</v>
      </c>
      <c r="F60" s="224">
        <v>13244</v>
      </c>
      <c r="G60" s="224">
        <v>115977708</v>
      </c>
      <c r="H60" s="224">
        <v>672</v>
      </c>
      <c r="I60" s="224">
        <v>5884704</v>
      </c>
      <c r="J60" s="224">
        <v>110093004</v>
      </c>
    </row>
    <row r="61" spans="1:10" ht="14.1" customHeight="1" x14ac:dyDescent="0.15">
      <c r="A61" s="231"/>
      <c r="B61" s="231"/>
      <c r="C61" s="231"/>
      <c r="D61" s="222" t="s">
        <v>74</v>
      </c>
      <c r="E61" s="224">
        <v>4761</v>
      </c>
      <c r="F61" s="224">
        <v>10288</v>
      </c>
      <c r="G61" s="224">
        <v>48981168</v>
      </c>
      <c r="H61" s="224">
        <v>672</v>
      </c>
      <c r="I61" s="224">
        <v>3199392</v>
      </c>
      <c r="J61" s="224">
        <v>45781776</v>
      </c>
    </row>
    <row r="62" spans="1:10" ht="14.1" customHeight="1" x14ac:dyDescent="0.15">
      <c r="A62" s="231"/>
      <c r="B62" s="231"/>
      <c r="C62" s="231"/>
      <c r="D62" s="222" t="s">
        <v>71</v>
      </c>
      <c r="E62" s="224">
        <v>3104</v>
      </c>
      <c r="F62" s="224">
        <v>7212</v>
      </c>
      <c r="G62" s="224">
        <v>22386048</v>
      </c>
      <c r="H62" s="224">
        <v>672</v>
      </c>
      <c r="I62" s="224">
        <v>2085888</v>
      </c>
      <c r="J62" s="224">
        <v>20300160</v>
      </c>
    </row>
    <row r="63" spans="1:10" ht="14.1" customHeight="1" x14ac:dyDescent="0.15">
      <c r="A63" s="231"/>
      <c r="B63" s="231"/>
      <c r="C63" s="231"/>
      <c r="D63" s="222" t="s">
        <v>72</v>
      </c>
      <c r="E63" s="224">
        <v>240</v>
      </c>
      <c r="F63" s="224">
        <v>4743</v>
      </c>
      <c r="G63" s="224">
        <v>1138320</v>
      </c>
      <c r="H63" s="224">
        <v>672</v>
      </c>
      <c r="I63" s="224">
        <v>161280</v>
      </c>
      <c r="J63" s="224">
        <v>977040</v>
      </c>
    </row>
    <row r="64" spans="1:10" ht="14.1" customHeight="1" x14ac:dyDescent="0.15">
      <c r="A64" s="231"/>
      <c r="B64" s="231"/>
      <c r="C64" s="231"/>
      <c r="D64" s="222" t="s">
        <v>82</v>
      </c>
      <c r="E64" s="224">
        <v>234</v>
      </c>
      <c r="F64" s="224">
        <v>2980</v>
      </c>
      <c r="G64" s="224">
        <v>697320</v>
      </c>
      <c r="H64" s="224">
        <v>672</v>
      </c>
      <c r="I64" s="224">
        <v>157248</v>
      </c>
      <c r="J64" s="224">
        <v>540072</v>
      </c>
    </row>
    <row r="65" spans="1:10" ht="14.1" customHeight="1" x14ac:dyDescent="0.15">
      <c r="A65" s="231"/>
      <c r="B65" s="231"/>
      <c r="C65" s="231"/>
      <c r="D65" s="222" t="s">
        <v>75</v>
      </c>
      <c r="E65" s="224">
        <v>156</v>
      </c>
      <c r="F65" s="224">
        <v>1826</v>
      </c>
      <c r="G65" s="224">
        <v>284856</v>
      </c>
      <c r="H65" s="224">
        <v>672</v>
      </c>
      <c r="I65" s="224">
        <v>104832</v>
      </c>
      <c r="J65" s="224">
        <v>180024</v>
      </c>
    </row>
    <row r="66" spans="1:10" ht="14.1" customHeight="1" x14ac:dyDescent="0.15">
      <c r="A66" s="231"/>
      <c r="B66" s="231"/>
      <c r="C66" s="231"/>
      <c r="D66" s="222" t="s">
        <v>92</v>
      </c>
      <c r="E66" s="224">
        <v>8</v>
      </c>
      <c r="F66" s="224">
        <v>1191</v>
      </c>
      <c r="G66" s="224">
        <v>9528</v>
      </c>
      <c r="H66" s="224">
        <v>672</v>
      </c>
      <c r="I66" s="224">
        <v>5376</v>
      </c>
      <c r="J66" s="224">
        <v>4152</v>
      </c>
    </row>
    <row r="67" spans="1:10" ht="14.1" customHeight="1" x14ac:dyDescent="0.15">
      <c r="A67" s="231"/>
      <c r="B67" s="231"/>
      <c r="C67" s="231"/>
      <c r="D67" s="222" t="s">
        <v>69</v>
      </c>
      <c r="E67" s="224">
        <v>89</v>
      </c>
      <c r="F67" s="224">
        <v>29473</v>
      </c>
      <c r="G67" s="224">
        <v>2623097</v>
      </c>
      <c r="H67" s="224">
        <v>672</v>
      </c>
      <c r="I67" s="224">
        <v>59808</v>
      </c>
      <c r="J67" s="224">
        <v>2563289</v>
      </c>
    </row>
    <row r="68" spans="1:10" ht="14.1" customHeight="1" x14ac:dyDescent="0.15">
      <c r="A68" s="231"/>
      <c r="B68" s="231"/>
      <c r="C68" s="231"/>
      <c r="D68" s="222" t="s">
        <v>138</v>
      </c>
      <c r="E68" s="224">
        <v>1813</v>
      </c>
      <c r="F68" s="224">
        <v>4304</v>
      </c>
      <c r="G68" s="224">
        <v>7803152</v>
      </c>
      <c r="H68" s="224">
        <v>672</v>
      </c>
      <c r="I68" s="224">
        <v>1218336</v>
      </c>
      <c r="J68" s="224">
        <v>6584816</v>
      </c>
    </row>
    <row r="69" spans="1:10" ht="14.1" customHeight="1" x14ac:dyDescent="0.15">
      <c r="A69" s="231"/>
      <c r="B69" s="231"/>
      <c r="C69" s="231"/>
      <c r="D69" s="222" t="s">
        <v>139</v>
      </c>
      <c r="E69" s="224">
        <v>4735</v>
      </c>
      <c r="F69" s="224">
        <v>5559</v>
      </c>
      <c r="G69" s="224">
        <v>26321865</v>
      </c>
      <c r="H69" s="224">
        <v>672</v>
      </c>
      <c r="I69" s="224">
        <v>3181920</v>
      </c>
      <c r="J69" s="224">
        <v>23139945</v>
      </c>
    </row>
    <row r="70" spans="1:10" ht="14.1" customHeight="1" x14ac:dyDescent="0.15">
      <c r="A70" s="231"/>
      <c r="B70" s="235" t="s">
        <v>164</v>
      </c>
      <c r="C70" s="232" t="s">
        <v>67</v>
      </c>
      <c r="D70" s="222" t="s">
        <v>151</v>
      </c>
      <c r="E70" s="224">
        <v>1</v>
      </c>
      <c r="F70" s="224">
        <v>58625</v>
      </c>
      <c r="G70" s="224">
        <v>58625</v>
      </c>
      <c r="H70" s="224">
        <v>1219</v>
      </c>
      <c r="I70" s="224">
        <v>1219</v>
      </c>
      <c r="J70" s="224">
        <v>57406</v>
      </c>
    </row>
    <row r="71" spans="1:10" ht="14.1" customHeight="1" x14ac:dyDescent="0.15">
      <c r="A71" s="231"/>
      <c r="B71" s="231"/>
      <c r="C71" s="231"/>
      <c r="D71" s="222" t="s">
        <v>143</v>
      </c>
      <c r="E71" s="224">
        <v>3</v>
      </c>
      <c r="F71" s="224">
        <v>43085</v>
      </c>
      <c r="G71" s="224">
        <v>129255</v>
      </c>
      <c r="H71" s="224">
        <v>1219</v>
      </c>
      <c r="I71" s="224">
        <v>3657</v>
      </c>
      <c r="J71" s="224">
        <v>125598</v>
      </c>
    </row>
    <row r="72" spans="1:10" ht="14.1" customHeight="1" x14ac:dyDescent="0.15">
      <c r="A72" s="231"/>
      <c r="B72" s="231"/>
      <c r="C72" s="231"/>
      <c r="D72" s="222" t="s">
        <v>153</v>
      </c>
      <c r="E72" s="224">
        <v>4</v>
      </c>
      <c r="F72" s="224">
        <v>43085</v>
      </c>
      <c r="G72" s="224">
        <v>172340</v>
      </c>
      <c r="H72" s="224">
        <v>1219</v>
      </c>
      <c r="I72" s="224">
        <v>4876</v>
      </c>
      <c r="J72" s="224">
        <v>167464</v>
      </c>
    </row>
    <row r="73" spans="1:10" ht="14.1" customHeight="1" x14ac:dyDescent="0.15">
      <c r="A73" s="231"/>
      <c r="B73" s="231"/>
      <c r="C73" s="231"/>
      <c r="D73" s="222" t="s">
        <v>144</v>
      </c>
      <c r="E73" s="224">
        <v>55</v>
      </c>
      <c r="F73" s="224">
        <v>25774</v>
      </c>
      <c r="G73" s="224">
        <v>1417570</v>
      </c>
      <c r="H73" s="224">
        <v>1219</v>
      </c>
      <c r="I73" s="224">
        <v>67045</v>
      </c>
      <c r="J73" s="224">
        <v>1350525</v>
      </c>
    </row>
    <row r="74" spans="1:10" ht="14.1" customHeight="1" x14ac:dyDescent="0.15">
      <c r="A74" s="231"/>
      <c r="B74" s="231"/>
      <c r="C74" s="231"/>
      <c r="D74" s="222" t="s">
        <v>85</v>
      </c>
      <c r="E74" s="224">
        <v>58</v>
      </c>
      <c r="F74" s="224">
        <v>25774</v>
      </c>
      <c r="G74" s="224">
        <v>1494892</v>
      </c>
      <c r="H74" s="224">
        <v>1219</v>
      </c>
      <c r="I74" s="224">
        <v>70702</v>
      </c>
      <c r="J74" s="224">
        <v>1424190</v>
      </c>
    </row>
    <row r="75" spans="1:10" ht="14.1" customHeight="1" x14ac:dyDescent="0.15">
      <c r="A75" s="231"/>
      <c r="B75" s="231"/>
      <c r="C75" s="231"/>
      <c r="D75" s="222" t="s">
        <v>140</v>
      </c>
      <c r="E75" s="224">
        <v>176</v>
      </c>
      <c r="F75" s="224">
        <v>12572</v>
      </c>
      <c r="G75" s="224">
        <v>2212672</v>
      </c>
      <c r="H75" s="224">
        <v>1219</v>
      </c>
      <c r="I75" s="224">
        <v>214544</v>
      </c>
      <c r="J75" s="224">
        <v>1998128</v>
      </c>
    </row>
    <row r="76" spans="1:10" ht="14.1" customHeight="1" x14ac:dyDescent="0.15">
      <c r="A76" s="231"/>
      <c r="B76" s="231"/>
      <c r="C76" s="231"/>
      <c r="D76" s="222" t="s">
        <v>78</v>
      </c>
      <c r="E76" s="224">
        <v>177</v>
      </c>
      <c r="F76" s="224">
        <v>12572</v>
      </c>
      <c r="G76" s="224">
        <v>2225244</v>
      </c>
      <c r="H76" s="224">
        <v>1219</v>
      </c>
      <c r="I76" s="224">
        <v>215763</v>
      </c>
      <c r="J76" s="224">
        <v>2009481</v>
      </c>
    </row>
    <row r="77" spans="1:10" ht="14.1" customHeight="1" x14ac:dyDescent="0.15">
      <c r="A77" s="231"/>
      <c r="B77" s="231"/>
      <c r="C77" s="231"/>
      <c r="D77" s="222" t="s">
        <v>145</v>
      </c>
      <c r="E77" s="224">
        <v>126</v>
      </c>
      <c r="F77" s="224">
        <v>9616</v>
      </c>
      <c r="G77" s="224">
        <v>1211616</v>
      </c>
      <c r="H77" s="224">
        <v>1219</v>
      </c>
      <c r="I77" s="224">
        <v>153594</v>
      </c>
      <c r="J77" s="224">
        <v>1058022</v>
      </c>
    </row>
    <row r="78" spans="1:10" ht="14.1" customHeight="1" x14ac:dyDescent="0.15">
      <c r="A78" s="231"/>
      <c r="B78" s="231"/>
      <c r="C78" s="231"/>
      <c r="D78" s="222" t="s">
        <v>83</v>
      </c>
      <c r="E78" s="224">
        <v>106</v>
      </c>
      <c r="F78" s="224">
        <v>9616</v>
      </c>
      <c r="G78" s="224">
        <v>1019296</v>
      </c>
      <c r="H78" s="224">
        <v>1219</v>
      </c>
      <c r="I78" s="224">
        <v>129214</v>
      </c>
      <c r="J78" s="224">
        <v>890082</v>
      </c>
    </row>
    <row r="79" spans="1:10" ht="14.1" customHeight="1" x14ac:dyDescent="0.15">
      <c r="A79" s="231"/>
      <c r="B79" s="231"/>
      <c r="C79" s="231"/>
      <c r="D79" s="222" t="s">
        <v>135</v>
      </c>
      <c r="E79" s="224">
        <v>131</v>
      </c>
      <c r="F79" s="224">
        <v>6540</v>
      </c>
      <c r="G79" s="224">
        <v>856740</v>
      </c>
      <c r="H79" s="224">
        <v>1219</v>
      </c>
      <c r="I79" s="224">
        <v>159689</v>
      </c>
      <c r="J79" s="224">
        <v>697051</v>
      </c>
    </row>
    <row r="80" spans="1:10" ht="14.1" customHeight="1" x14ac:dyDescent="0.15">
      <c r="A80" s="231"/>
      <c r="B80" s="231"/>
      <c r="C80" s="231"/>
      <c r="D80" s="222" t="s">
        <v>77</v>
      </c>
      <c r="E80" s="224">
        <v>263</v>
      </c>
      <c r="F80" s="224">
        <v>6540</v>
      </c>
      <c r="G80" s="224">
        <v>1720020</v>
      </c>
      <c r="H80" s="224">
        <v>1219</v>
      </c>
      <c r="I80" s="224">
        <v>320597</v>
      </c>
      <c r="J80" s="224">
        <v>1399423</v>
      </c>
    </row>
    <row r="81" spans="1:10" ht="14.1" customHeight="1" x14ac:dyDescent="0.15">
      <c r="A81" s="231"/>
      <c r="B81" s="231"/>
      <c r="C81" s="231"/>
      <c r="D81" s="222" t="s">
        <v>148</v>
      </c>
      <c r="E81" s="224">
        <v>7</v>
      </c>
      <c r="F81" s="224">
        <v>4071</v>
      </c>
      <c r="G81" s="224">
        <v>28497</v>
      </c>
      <c r="H81" s="224">
        <v>1219</v>
      </c>
      <c r="I81" s="224">
        <v>8533</v>
      </c>
      <c r="J81" s="224">
        <v>19964</v>
      </c>
    </row>
    <row r="82" spans="1:10" ht="14.1" customHeight="1" x14ac:dyDescent="0.15">
      <c r="A82" s="231"/>
      <c r="B82" s="231"/>
      <c r="C82" s="231"/>
      <c r="D82" s="222" t="s">
        <v>86</v>
      </c>
      <c r="E82" s="224">
        <v>21</v>
      </c>
      <c r="F82" s="224">
        <v>4071</v>
      </c>
      <c r="G82" s="224">
        <v>85491</v>
      </c>
      <c r="H82" s="224">
        <v>1219</v>
      </c>
      <c r="I82" s="224">
        <v>25599</v>
      </c>
      <c r="J82" s="224">
        <v>59892</v>
      </c>
    </row>
    <row r="83" spans="1:10" ht="14.1" customHeight="1" x14ac:dyDescent="0.15">
      <c r="A83" s="231"/>
      <c r="B83" s="231"/>
      <c r="C83" s="231"/>
      <c r="D83" s="222" t="s">
        <v>146</v>
      </c>
      <c r="E83" s="224">
        <v>6</v>
      </c>
      <c r="F83" s="224">
        <v>2308</v>
      </c>
      <c r="G83" s="224">
        <v>13848</v>
      </c>
      <c r="H83" s="224">
        <v>1219</v>
      </c>
      <c r="I83" s="224">
        <v>7314</v>
      </c>
      <c r="J83" s="224">
        <v>6534</v>
      </c>
    </row>
    <row r="84" spans="1:10" ht="14.1" customHeight="1" x14ac:dyDescent="0.15">
      <c r="A84" s="231"/>
      <c r="B84" s="231"/>
      <c r="C84" s="231"/>
      <c r="D84" s="222" t="s">
        <v>84</v>
      </c>
      <c r="E84" s="224">
        <v>13</v>
      </c>
      <c r="F84" s="224">
        <v>2308</v>
      </c>
      <c r="G84" s="224">
        <v>30004</v>
      </c>
      <c r="H84" s="224">
        <v>1219</v>
      </c>
      <c r="I84" s="224">
        <v>15847</v>
      </c>
      <c r="J84" s="224">
        <v>14157</v>
      </c>
    </row>
    <row r="85" spans="1:10" ht="14.1" customHeight="1" x14ac:dyDescent="0.15">
      <c r="A85" s="231"/>
      <c r="B85" s="231"/>
      <c r="C85" s="231"/>
      <c r="D85" s="222" t="s">
        <v>147</v>
      </c>
      <c r="E85" s="224">
        <v>1</v>
      </c>
      <c r="F85" s="224">
        <v>1154</v>
      </c>
      <c r="G85" s="224">
        <v>1154</v>
      </c>
      <c r="H85" s="224">
        <v>1219</v>
      </c>
      <c r="I85" s="224">
        <v>1219</v>
      </c>
      <c r="J85" s="224">
        <v>-65</v>
      </c>
    </row>
    <row r="86" spans="1:10" ht="14.1" customHeight="1" x14ac:dyDescent="0.15">
      <c r="A86" s="231"/>
      <c r="B86" s="231"/>
      <c r="C86" s="231"/>
      <c r="D86" s="222" t="s">
        <v>89</v>
      </c>
      <c r="E86" s="224">
        <v>20</v>
      </c>
      <c r="F86" s="224">
        <v>1154</v>
      </c>
      <c r="G86" s="224">
        <v>23080</v>
      </c>
      <c r="H86" s="224">
        <v>1219</v>
      </c>
      <c r="I86" s="224">
        <v>24380</v>
      </c>
      <c r="J86" s="224">
        <v>-1300</v>
      </c>
    </row>
    <row r="87" spans="1:10" ht="14.1" customHeight="1" x14ac:dyDescent="0.15">
      <c r="A87" s="231"/>
      <c r="B87" s="231"/>
      <c r="C87" s="231"/>
      <c r="D87" s="222" t="s">
        <v>102</v>
      </c>
      <c r="E87" s="224">
        <v>1</v>
      </c>
      <c r="F87" s="224">
        <v>519</v>
      </c>
      <c r="G87" s="224">
        <v>519</v>
      </c>
      <c r="H87" s="224">
        <v>1219</v>
      </c>
      <c r="I87" s="224">
        <v>1219</v>
      </c>
      <c r="J87" s="224">
        <v>-700</v>
      </c>
    </row>
    <row r="88" spans="1:10" ht="29.1" customHeight="1" x14ac:dyDescent="0.15">
      <c r="A88" s="231"/>
      <c r="B88" s="231"/>
      <c r="C88" s="230" t="s">
        <v>156</v>
      </c>
      <c r="D88" s="222" t="s">
        <v>88</v>
      </c>
      <c r="E88" s="224">
        <v>1</v>
      </c>
      <c r="F88" s="224">
        <v>59986</v>
      </c>
      <c r="G88" s="224">
        <v>59986</v>
      </c>
      <c r="H88" s="224">
        <v>2580</v>
      </c>
      <c r="I88" s="224">
        <v>2580</v>
      </c>
      <c r="J88" s="224">
        <v>57406</v>
      </c>
    </row>
    <row r="89" spans="1:10" ht="14.1" customHeight="1" x14ac:dyDescent="0.15">
      <c r="A89" s="231"/>
      <c r="B89" s="231"/>
      <c r="C89" s="231"/>
      <c r="D89" s="222" t="s">
        <v>101</v>
      </c>
      <c r="E89" s="224">
        <v>1</v>
      </c>
      <c r="F89" s="224">
        <v>44446</v>
      </c>
      <c r="G89" s="224">
        <v>44446</v>
      </c>
      <c r="H89" s="224">
        <v>2580</v>
      </c>
      <c r="I89" s="224">
        <v>2580</v>
      </c>
      <c r="J89" s="224">
        <v>41866</v>
      </c>
    </row>
    <row r="90" spans="1:10" ht="14.1" customHeight="1" x14ac:dyDescent="0.15">
      <c r="A90" s="231"/>
      <c r="B90" s="231"/>
      <c r="C90" s="231"/>
      <c r="D90" s="222" t="s">
        <v>79</v>
      </c>
      <c r="E90" s="224">
        <v>9</v>
      </c>
      <c r="F90" s="224">
        <v>27135</v>
      </c>
      <c r="G90" s="224">
        <v>244215</v>
      </c>
      <c r="H90" s="224">
        <v>2580</v>
      </c>
      <c r="I90" s="224">
        <v>23220</v>
      </c>
      <c r="J90" s="224">
        <v>220995</v>
      </c>
    </row>
    <row r="91" spans="1:10" ht="14.1" customHeight="1" x14ac:dyDescent="0.15">
      <c r="A91" s="231"/>
      <c r="B91" s="231"/>
      <c r="C91" s="231"/>
      <c r="D91" s="222" t="s">
        <v>73</v>
      </c>
      <c r="E91" s="224">
        <v>19</v>
      </c>
      <c r="F91" s="224">
        <v>13933</v>
      </c>
      <c r="G91" s="224">
        <v>264727</v>
      </c>
      <c r="H91" s="224">
        <v>2580</v>
      </c>
      <c r="I91" s="224">
        <v>49020</v>
      </c>
      <c r="J91" s="224">
        <v>215707</v>
      </c>
    </row>
    <row r="92" spans="1:10" ht="14.1" customHeight="1" x14ac:dyDescent="0.15">
      <c r="A92" s="231"/>
      <c r="B92" s="231"/>
      <c r="C92" s="231"/>
      <c r="D92" s="222" t="s">
        <v>74</v>
      </c>
      <c r="E92" s="224">
        <v>8</v>
      </c>
      <c r="F92" s="224">
        <v>10977</v>
      </c>
      <c r="G92" s="224">
        <v>87816</v>
      </c>
      <c r="H92" s="224">
        <v>2580</v>
      </c>
      <c r="I92" s="224">
        <v>20640</v>
      </c>
      <c r="J92" s="224">
        <v>67176</v>
      </c>
    </row>
    <row r="93" spans="1:10" ht="14.1" customHeight="1" x14ac:dyDescent="0.15">
      <c r="A93" s="231"/>
      <c r="B93" s="231"/>
      <c r="C93" s="231"/>
      <c r="D93" s="222" t="s">
        <v>71</v>
      </c>
      <c r="E93" s="224">
        <v>127</v>
      </c>
      <c r="F93" s="224">
        <v>7901</v>
      </c>
      <c r="G93" s="224">
        <v>1003427</v>
      </c>
      <c r="H93" s="224">
        <v>2580</v>
      </c>
      <c r="I93" s="224">
        <v>327660</v>
      </c>
      <c r="J93" s="224">
        <v>675767</v>
      </c>
    </row>
    <row r="94" spans="1:10" ht="14.1" customHeight="1" x14ac:dyDescent="0.15">
      <c r="A94" s="231"/>
      <c r="B94" s="231"/>
      <c r="C94" s="231"/>
      <c r="D94" s="222" t="s">
        <v>72</v>
      </c>
      <c r="E94" s="224">
        <v>1</v>
      </c>
      <c r="F94" s="224">
        <v>5432</v>
      </c>
      <c r="G94" s="224">
        <v>5432</v>
      </c>
      <c r="H94" s="224">
        <v>2580</v>
      </c>
      <c r="I94" s="224">
        <v>2580</v>
      </c>
      <c r="J94" s="224">
        <v>2852</v>
      </c>
    </row>
    <row r="95" spans="1:10" ht="29.1" customHeight="1" x14ac:dyDescent="0.15">
      <c r="A95" s="231"/>
      <c r="B95" s="231"/>
      <c r="C95" s="230" t="s">
        <v>157</v>
      </c>
      <c r="D95" s="222" t="s">
        <v>101</v>
      </c>
      <c r="E95" s="224">
        <v>8</v>
      </c>
      <c r="F95" s="224">
        <v>44394</v>
      </c>
      <c r="G95" s="224">
        <v>355152</v>
      </c>
      <c r="H95" s="224">
        <v>2528</v>
      </c>
      <c r="I95" s="224">
        <v>20224</v>
      </c>
      <c r="J95" s="224">
        <v>334928</v>
      </c>
    </row>
    <row r="96" spans="1:10" ht="14.1" customHeight="1" x14ac:dyDescent="0.15">
      <c r="A96" s="231"/>
      <c r="B96" s="231"/>
      <c r="C96" s="231"/>
      <c r="D96" s="222" t="s">
        <v>79</v>
      </c>
      <c r="E96" s="224">
        <v>76</v>
      </c>
      <c r="F96" s="224">
        <v>27075</v>
      </c>
      <c r="G96" s="224">
        <v>2057671</v>
      </c>
      <c r="H96" s="224">
        <v>2528</v>
      </c>
      <c r="I96" s="224">
        <v>192128</v>
      </c>
      <c r="J96" s="224">
        <v>1865543</v>
      </c>
    </row>
    <row r="97" spans="1:10" ht="14.1" customHeight="1" x14ac:dyDescent="0.15">
      <c r="A97" s="231"/>
      <c r="B97" s="231"/>
      <c r="C97" s="231"/>
      <c r="D97" s="222" t="s">
        <v>73</v>
      </c>
      <c r="E97" s="224">
        <v>209</v>
      </c>
      <c r="F97" s="224">
        <v>13860</v>
      </c>
      <c r="G97" s="224">
        <v>2896670</v>
      </c>
      <c r="H97" s="224">
        <v>2528</v>
      </c>
      <c r="I97" s="224">
        <v>528352</v>
      </c>
      <c r="J97" s="224">
        <v>2368318</v>
      </c>
    </row>
    <row r="98" spans="1:10" ht="14.1" customHeight="1" x14ac:dyDescent="0.15">
      <c r="A98" s="231"/>
      <c r="B98" s="231"/>
      <c r="C98" s="231"/>
      <c r="D98" s="222" t="s">
        <v>74</v>
      </c>
      <c r="E98" s="224">
        <v>233</v>
      </c>
      <c r="F98" s="224">
        <v>10922</v>
      </c>
      <c r="G98" s="224">
        <v>2544888</v>
      </c>
      <c r="H98" s="224">
        <v>2528</v>
      </c>
      <c r="I98" s="224">
        <v>589024</v>
      </c>
      <c r="J98" s="224">
        <v>1955864</v>
      </c>
    </row>
    <row r="99" spans="1:10" ht="14.1" customHeight="1" x14ac:dyDescent="0.15">
      <c r="A99" s="231"/>
      <c r="B99" s="231"/>
      <c r="C99" s="231"/>
      <c r="D99" s="222" t="s">
        <v>71</v>
      </c>
      <c r="E99" s="224">
        <v>127</v>
      </c>
      <c r="F99" s="224">
        <v>7834</v>
      </c>
      <c r="G99" s="224">
        <v>994912</v>
      </c>
      <c r="H99" s="224">
        <v>2528</v>
      </c>
      <c r="I99" s="224">
        <v>321056</v>
      </c>
      <c r="J99" s="224">
        <v>673856</v>
      </c>
    </row>
    <row r="100" spans="1:10" ht="14.1" customHeight="1" x14ac:dyDescent="0.15">
      <c r="A100" s="231"/>
      <c r="B100" s="231"/>
      <c r="C100" s="231"/>
      <c r="D100" s="222" t="s">
        <v>72</v>
      </c>
      <c r="E100" s="224">
        <v>8</v>
      </c>
      <c r="F100" s="224">
        <v>5380</v>
      </c>
      <c r="G100" s="224">
        <v>43040</v>
      </c>
      <c r="H100" s="224">
        <v>2528</v>
      </c>
      <c r="I100" s="224">
        <v>20224</v>
      </c>
      <c r="J100" s="224">
        <v>22816</v>
      </c>
    </row>
    <row r="101" spans="1:10" ht="29.1" customHeight="1" x14ac:dyDescent="0.15">
      <c r="A101" s="231"/>
      <c r="B101" s="231"/>
      <c r="C101" s="230" t="s">
        <v>158</v>
      </c>
      <c r="D101" s="222" t="s">
        <v>88</v>
      </c>
      <c r="E101" s="224">
        <v>64</v>
      </c>
      <c r="F101" s="224">
        <v>59297</v>
      </c>
      <c r="G101" s="224">
        <v>3795008</v>
      </c>
      <c r="H101" s="224">
        <v>1891</v>
      </c>
      <c r="I101" s="224">
        <v>121024</v>
      </c>
      <c r="J101" s="224">
        <v>3673984</v>
      </c>
    </row>
    <row r="102" spans="1:10" ht="14.1" customHeight="1" x14ac:dyDescent="0.15">
      <c r="A102" s="231"/>
      <c r="B102" s="231"/>
      <c r="C102" s="231"/>
      <c r="D102" s="222" t="s">
        <v>101</v>
      </c>
      <c r="E102" s="224">
        <v>449</v>
      </c>
      <c r="F102" s="224">
        <v>43757</v>
      </c>
      <c r="G102" s="224">
        <v>19646893</v>
      </c>
      <c r="H102" s="224">
        <v>1891</v>
      </c>
      <c r="I102" s="224">
        <v>849059</v>
      </c>
      <c r="J102" s="224">
        <v>18797834</v>
      </c>
    </row>
    <row r="103" spans="1:10" ht="14.1" customHeight="1" x14ac:dyDescent="0.15">
      <c r="A103" s="231"/>
      <c r="B103" s="231"/>
      <c r="C103" s="231"/>
      <c r="D103" s="222" t="s">
        <v>79</v>
      </c>
      <c r="E103" s="224">
        <v>3570</v>
      </c>
      <c r="F103" s="224">
        <v>26446</v>
      </c>
      <c r="G103" s="224">
        <v>94412220</v>
      </c>
      <c r="H103" s="224">
        <v>1891</v>
      </c>
      <c r="I103" s="224">
        <v>6750870</v>
      </c>
      <c r="J103" s="224">
        <v>87661350</v>
      </c>
    </row>
    <row r="104" spans="1:10" ht="14.1" customHeight="1" x14ac:dyDescent="0.15">
      <c r="A104" s="231"/>
      <c r="B104" s="231"/>
      <c r="C104" s="231"/>
      <c r="D104" s="222" t="s">
        <v>73</v>
      </c>
      <c r="E104" s="224">
        <v>5687</v>
      </c>
      <c r="F104" s="224">
        <v>13244</v>
      </c>
      <c r="G104" s="224">
        <v>75318628</v>
      </c>
      <c r="H104" s="224">
        <v>1891</v>
      </c>
      <c r="I104" s="224">
        <v>10754117</v>
      </c>
      <c r="J104" s="224">
        <v>64564511</v>
      </c>
    </row>
    <row r="105" spans="1:10" ht="14.1" customHeight="1" x14ac:dyDescent="0.15">
      <c r="A105" s="231"/>
      <c r="B105" s="231"/>
      <c r="C105" s="231"/>
      <c r="D105" s="222" t="s">
        <v>74</v>
      </c>
      <c r="E105" s="224">
        <v>4999</v>
      </c>
      <c r="F105" s="224">
        <v>10288</v>
      </c>
      <c r="G105" s="224">
        <v>51429712</v>
      </c>
      <c r="H105" s="224">
        <v>1891</v>
      </c>
      <c r="I105" s="224">
        <v>9453109</v>
      </c>
      <c r="J105" s="224">
        <v>41976603</v>
      </c>
    </row>
    <row r="106" spans="1:10" ht="14.1" customHeight="1" x14ac:dyDescent="0.15">
      <c r="A106" s="231"/>
      <c r="B106" s="231"/>
      <c r="C106" s="231"/>
      <c r="D106" s="222" t="s">
        <v>71</v>
      </c>
      <c r="E106" s="224">
        <v>10761</v>
      </c>
      <c r="F106" s="224">
        <v>7212</v>
      </c>
      <c r="G106" s="224">
        <v>77608332</v>
      </c>
      <c r="H106" s="224">
        <v>1891</v>
      </c>
      <c r="I106" s="224">
        <v>20349051</v>
      </c>
      <c r="J106" s="224">
        <v>57259281</v>
      </c>
    </row>
    <row r="107" spans="1:10" ht="14.1" customHeight="1" x14ac:dyDescent="0.15">
      <c r="A107" s="231"/>
      <c r="B107" s="231"/>
      <c r="C107" s="231"/>
      <c r="D107" s="222" t="s">
        <v>72</v>
      </c>
      <c r="E107" s="224">
        <v>1229</v>
      </c>
      <c r="F107" s="224">
        <v>4743</v>
      </c>
      <c r="G107" s="224">
        <v>5829147</v>
      </c>
      <c r="H107" s="224">
        <v>1891</v>
      </c>
      <c r="I107" s="224">
        <v>2324039</v>
      </c>
      <c r="J107" s="224">
        <v>3505108</v>
      </c>
    </row>
    <row r="108" spans="1:10" ht="14.1" customHeight="1" x14ac:dyDescent="0.15">
      <c r="A108" s="231"/>
      <c r="B108" s="231"/>
      <c r="C108" s="231"/>
      <c r="D108" s="222" t="s">
        <v>82</v>
      </c>
      <c r="E108" s="224">
        <v>463</v>
      </c>
      <c r="F108" s="224">
        <v>2980</v>
      </c>
      <c r="G108" s="224">
        <v>1379740</v>
      </c>
      <c r="H108" s="224">
        <v>1891</v>
      </c>
      <c r="I108" s="224">
        <v>875533</v>
      </c>
      <c r="J108" s="224">
        <v>504207</v>
      </c>
    </row>
    <row r="109" spans="1:10" ht="14.1" customHeight="1" x14ac:dyDescent="0.15">
      <c r="A109" s="231"/>
      <c r="B109" s="231"/>
      <c r="C109" s="231"/>
      <c r="D109" s="222" t="s">
        <v>75</v>
      </c>
      <c r="E109" s="224">
        <v>2</v>
      </c>
      <c r="F109" s="224">
        <v>1826</v>
      </c>
      <c r="G109" s="224">
        <v>3652</v>
      </c>
      <c r="H109" s="224">
        <v>1891</v>
      </c>
      <c r="I109" s="224">
        <v>3782</v>
      </c>
      <c r="J109" s="224">
        <v>-130</v>
      </c>
    </row>
    <row r="110" spans="1:10" ht="29.1" customHeight="1" x14ac:dyDescent="0.15">
      <c r="A110" s="230" t="s">
        <v>149</v>
      </c>
      <c r="B110" s="231" t="s">
        <v>53</v>
      </c>
      <c r="C110" s="231"/>
      <c r="D110" s="231"/>
      <c r="E110" s="224">
        <v>8516</v>
      </c>
      <c r="F110" s="224"/>
      <c r="G110" s="224">
        <v>105481313</v>
      </c>
      <c r="H110" s="224"/>
      <c r="I110" s="224">
        <v>6895354</v>
      </c>
      <c r="J110" s="224">
        <v>98585959</v>
      </c>
    </row>
    <row r="111" spans="1:10" ht="14.1" customHeight="1" x14ac:dyDescent="0.15">
      <c r="A111" s="231"/>
      <c r="B111" s="222" t="s">
        <v>63</v>
      </c>
      <c r="C111" s="222" t="s">
        <v>64</v>
      </c>
      <c r="D111" s="222" t="s">
        <v>65</v>
      </c>
      <c r="E111" s="233">
        <v>4</v>
      </c>
      <c r="F111" s="233">
        <v>13948</v>
      </c>
      <c r="G111" s="233">
        <v>55792</v>
      </c>
      <c r="H111" s="233">
        <v>0</v>
      </c>
      <c r="I111" s="233">
        <v>0</v>
      </c>
      <c r="J111" s="233">
        <v>55792</v>
      </c>
    </row>
    <row r="112" spans="1:10" ht="14.1" customHeight="1" x14ac:dyDescent="0.15">
      <c r="A112" s="231"/>
      <c r="B112" s="235" t="s">
        <v>66</v>
      </c>
      <c r="C112" s="232" t="s">
        <v>67</v>
      </c>
      <c r="D112" s="222" t="s">
        <v>133</v>
      </c>
      <c r="E112" s="234"/>
      <c r="F112" s="234"/>
      <c r="G112" s="234"/>
      <c r="H112" s="234"/>
      <c r="I112" s="234"/>
      <c r="J112" s="234"/>
    </row>
    <row r="113" spans="1:10" ht="14.1" customHeight="1" x14ac:dyDescent="0.15">
      <c r="A113" s="231"/>
      <c r="B113" s="231"/>
      <c r="C113" s="231"/>
      <c r="D113" s="222" t="s">
        <v>131</v>
      </c>
      <c r="E113" s="224">
        <v>54</v>
      </c>
      <c r="F113" s="224">
        <v>13948</v>
      </c>
      <c r="G113" s="224">
        <v>753192</v>
      </c>
      <c r="H113" s="224">
        <v>0</v>
      </c>
      <c r="I113" s="224">
        <v>0</v>
      </c>
      <c r="J113" s="224">
        <v>753192</v>
      </c>
    </row>
    <row r="114" spans="1:10" ht="29.1" customHeight="1" x14ac:dyDescent="0.15">
      <c r="A114" s="231"/>
      <c r="B114" s="231"/>
      <c r="C114" s="221" t="s">
        <v>156</v>
      </c>
      <c r="D114" s="222" t="s">
        <v>132</v>
      </c>
      <c r="E114" s="224">
        <v>22</v>
      </c>
      <c r="F114" s="224">
        <v>15309</v>
      </c>
      <c r="G114" s="224">
        <v>336798</v>
      </c>
      <c r="H114" s="224">
        <v>2580</v>
      </c>
      <c r="I114" s="224">
        <v>56760</v>
      </c>
      <c r="J114" s="224">
        <v>280038</v>
      </c>
    </row>
    <row r="115" spans="1:10" ht="29.1" customHeight="1" x14ac:dyDescent="0.15">
      <c r="A115" s="231"/>
      <c r="B115" s="231"/>
      <c r="C115" s="221" t="s">
        <v>158</v>
      </c>
      <c r="D115" s="222" t="s">
        <v>132</v>
      </c>
      <c r="E115" s="224">
        <v>2372</v>
      </c>
      <c r="F115" s="224">
        <v>14620</v>
      </c>
      <c r="G115" s="224">
        <v>34678640</v>
      </c>
      <c r="H115" s="224">
        <v>1891</v>
      </c>
      <c r="I115" s="224">
        <v>4485452</v>
      </c>
      <c r="J115" s="224">
        <v>30193188</v>
      </c>
    </row>
    <row r="116" spans="1:10" ht="42.95" customHeight="1" x14ac:dyDescent="0.15">
      <c r="A116" s="231"/>
      <c r="B116" s="230" t="s">
        <v>168</v>
      </c>
      <c r="C116" s="232" t="s">
        <v>67</v>
      </c>
      <c r="D116" s="222" t="s">
        <v>85</v>
      </c>
      <c r="E116" s="224">
        <v>1</v>
      </c>
      <c r="F116" s="224">
        <v>25774</v>
      </c>
      <c r="G116" s="224">
        <v>25774</v>
      </c>
      <c r="H116" s="224">
        <v>0</v>
      </c>
      <c r="I116" s="224">
        <v>0</v>
      </c>
      <c r="J116" s="224">
        <v>25774</v>
      </c>
    </row>
    <row r="117" spans="1:10" ht="14.1" customHeight="1" x14ac:dyDescent="0.15">
      <c r="A117" s="231"/>
      <c r="B117" s="231"/>
      <c r="C117" s="231"/>
      <c r="D117" s="222" t="s">
        <v>140</v>
      </c>
      <c r="E117" s="224">
        <v>2</v>
      </c>
      <c r="F117" s="224">
        <v>12572</v>
      </c>
      <c r="G117" s="224">
        <v>25144</v>
      </c>
      <c r="H117" s="224">
        <v>0</v>
      </c>
      <c r="I117" s="224">
        <v>0</v>
      </c>
      <c r="J117" s="224">
        <v>25144</v>
      </c>
    </row>
    <row r="118" spans="1:10" ht="14.1" customHeight="1" x14ac:dyDescent="0.15">
      <c r="A118" s="231"/>
      <c r="B118" s="231"/>
      <c r="C118" s="231"/>
      <c r="D118" s="222" t="s">
        <v>78</v>
      </c>
      <c r="E118" s="224">
        <v>6</v>
      </c>
      <c r="F118" s="224">
        <v>12572</v>
      </c>
      <c r="G118" s="224">
        <v>75432</v>
      </c>
      <c r="H118" s="224">
        <v>0</v>
      </c>
      <c r="I118" s="224">
        <v>0</v>
      </c>
      <c r="J118" s="224">
        <v>75432</v>
      </c>
    </row>
    <row r="119" spans="1:10" ht="14.1" customHeight="1" x14ac:dyDescent="0.15">
      <c r="A119" s="231"/>
      <c r="B119" s="231"/>
      <c r="C119" s="231"/>
      <c r="D119" s="222" t="s">
        <v>83</v>
      </c>
      <c r="E119" s="224">
        <v>1</v>
      </c>
      <c r="F119" s="224">
        <v>9616</v>
      </c>
      <c r="G119" s="224">
        <v>9616</v>
      </c>
      <c r="H119" s="224">
        <v>0</v>
      </c>
      <c r="I119" s="224">
        <v>0</v>
      </c>
      <c r="J119" s="224">
        <v>9616</v>
      </c>
    </row>
    <row r="120" spans="1:10" ht="14.1" customHeight="1" x14ac:dyDescent="0.15">
      <c r="A120" s="231"/>
      <c r="B120" s="231"/>
      <c r="C120" s="231"/>
      <c r="D120" s="222" t="s">
        <v>135</v>
      </c>
      <c r="E120" s="224">
        <v>1</v>
      </c>
      <c r="F120" s="224">
        <v>6540</v>
      </c>
      <c r="G120" s="224">
        <v>6540</v>
      </c>
      <c r="H120" s="224">
        <v>0</v>
      </c>
      <c r="I120" s="224">
        <v>0</v>
      </c>
      <c r="J120" s="224">
        <v>6540</v>
      </c>
    </row>
    <row r="121" spans="1:10" ht="14.1" customHeight="1" x14ac:dyDescent="0.15">
      <c r="A121" s="231"/>
      <c r="B121" s="231"/>
      <c r="C121" s="231"/>
      <c r="D121" s="222" t="s">
        <v>77</v>
      </c>
      <c r="E121" s="224">
        <v>1</v>
      </c>
      <c r="F121" s="224">
        <v>6540</v>
      </c>
      <c r="G121" s="224">
        <v>6540</v>
      </c>
      <c r="H121" s="224">
        <v>0</v>
      </c>
      <c r="I121" s="224">
        <v>0</v>
      </c>
      <c r="J121" s="224">
        <v>6540</v>
      </c>
    </row>
    <row r="122" spans="1:10" ht="14.1" customHeight="1" x14ac:dyDescent="0.15">
      <c r="A122" s="231"/>
      <c r="B122" s="231"/>
      <c r="C122" s="231"/>
      <c r="D122" s="222" t="s">
        <v>84</v>
      </c>
      <c r="E122" s="224">
        <v>1</v>
      </c>
      <c r="F122" s="224">
        <v>2308</v>
      </c>
      <c r="G122" s="224">
        <v>2308</v>
      </c>
      <c r="H122" s="224">
        <v>0</v>
      </c>
      <c r="I122" s="224">
        <v>0</v>
      </c>
      <c r="J122" s="224">
        <v>2308</v>
      </c>
    </row>
    <row r="123" spans="1:10" ht="14.1" customHeight="1" x14ac:dyDescent="0.15">
      <c r="A123" s="231"/>
      <c r="B123" s="231"/>
      <c r="C123" s="231"/>
      <c r="D123" s="222" t="s">
        <v>141</v>
      </c>
      <c r="E123" s="224">
        <v>19</v>
      </c>
      <c r="F123" s="224">
        <v>3632</v>
      </c>
      <c r="G123" s="224">
        <v>69008</v>
      </c>
      <c r="H123" s="224">
        <v>0</v>
      </c>
      <c r="I123" s="224">
        <v>0</v>
      </c>
      <c r="J123" s="224">
        <v>69008</v>
      </c>
    </row>
    <row r="124" spans="1:10" ht="14.1" customHeight="1" x14ac:dyDescent="0.15">
      <c r="A124" s="231"/>
      <c r="B124" s="231"/>
      <c r="C124" s="231"/>
      <c r="D124" s="222" t="s">
        <v>136</v>
      </c>
      <c r="E124" s="224">
        <v>2641</v>
      </c>
      <c r="F124" s="224">
        <v>3632</v>
      </c>
      <c r="G124" s="224">
        <v>9592112</v>
      </c>
      <c r="H124" s="224">
        <v>0</v>
      </c>
      <c r="I124" s="224">
        <v>0</v>
      </c>
      <c r="J124" s="224">
        <v>9592112</v>
      </c>
    </row>
    <row r="125" spans="1:10" ht="29.1" customHeight="1" x14ac:dyDescent="0.15">
      <c r="A125" s="231"/>
      <c r="B125" s="231"/>
      <c r="C125" s="230" t="s">
        <v>156</v>
      </c>
      <c r="D125" s="222" t="s">
        <v>79</v>
      </c>
      <c r="E125" s="224">
        <v>3</v>
      </c>
      <c r="F125" s="224">
        <v>27135</v>
      </c>
      <c r="G125" s="224">
        <v>81405</v>
      </c>
      <c r="H125" s="224">
        <v>1361</v>
      </c>
      <c r="I125" s="224">
        <v>4083</v>
      </c>
      <c r="J125" s="224">
        <v>77322</v>
      </c>
    </row>
    <row r="126" spans="1:10" ht="14.1" customHeight="1" x14ac:dyDescent="0.15">
      <c r="A126" s="231"/>
      <c r="B126" s="231"/>
      <c r="C126" s="231"/>
      <c r="D126" s="222" t="s">
        <v>73</v>
      </c>
      <c r="E126" s="224">
        <v>2</v>
      </c>
      <c r="F126" s="224">
        <v>13933</v>
      </c>
      <c r="G126" s="224">
        <v>27866</v>
      </c>
      <c r="H126" s="224">
        <v>1361</v>
      </c>
      <c r="I126" s="224">
        <v>2722</v>
      </c>
      <c r="J126" s="224">
        <v>25144</v>
      </c>
    </row>
    <row r="127" spans="1:10" ht="14.1" customHeight="1" x14ac:dyDescent="0.15">
      <c r="A127" s="231"/>
      <c r="B127" s="231"/>
      <c r="C127" s="231"/>
      <c r="D127" s="222" t="s">
        <v>71</v>
      </c>
      <c r="E127" s="224">
        <v>10</v>
      </c>
      <c r="F127" s="224">
        <v>7901</v>
      </c>
      <c r="G127" s="224">
        <v>79010</v>
      </c>
      <c r="H127" s="224">
        <v>1361</v>
      </c>
      <c r="I127" s="224">
        <v>13610</v>
      </c>
      <c r="J127" s="224">
        <v>65400</v>
      </c>
    </row>
    <row r="128" spans="1:10" ht="14.1" customHeight="1" x14ac:dyDescent="0.15">
      <c r="A128" s="231"/>
      <c r="B128" s="231"/>
      <c r="C128" s="231"/>
      <c r="D128" s="222" t="s">
        <v>75</v>
      </c>
      <c r="E128" s="224">
        <v>9</v>
      </c>
      <c r="F128" s="224">
        <v>2515</v>
      </c>
      <c r="G128" s="224">
        <v>22635</v>
      </c>
      <c r="H128" s="224">
        <v>1361</v>
      </c>
      <c r="I128" s="224">
        <v>12249</v>
      </c>
      <c r="J128" s="224">
        <v>10386</v>
      </c>
    </row>
    <row r="129" spans="1:10" ht="14.1" customHeight="1" x14ac:dyDescent="0.15">
      <c r="A129" s="231"/>
      <c r="B129" s="231"/>
      <c r="C129" s="231"/>
      <c r="D129" s="222" t="s">
        <v>138</v>
      </c>
      <c r="E129" s="224">
        <v>6</v>
      </c>
      <c r="F129" s="224">
        <v>4993</v>
      </c>
      <c r="G129" s="224">
        <v>29958</v>
      </c>
      <c r="H129" s="224">
        <v>1361</v>
      </c>
      <c r="I129" s="224">
        <v>8166</v>
      </c>
      <c r="J129" s="224">
        <v>21792</v>
      </c>
    </row>
    <row r="130" spans="1:10" ht="14.1" customHeight="1" x14ac:dyDescent="0.15">
      <c r="A130" s="231"/>
      <c r="B130" s="231"/>
      <c r="C130" s="231"/>
      <c r="D130" s="222" t="s">
        <v>139</v>
      </c>
      <c r="E130" s="224">
        <v>1</v>
      </c>
      <c r="F130" s="224">
        <v>6248</v>
      </c>
      <c r="G130" s="224">
        <v>6248</v>
      </c>
      <c r="H130" s="224">
        <v>1361</v>
      </c>
      <c r="I130" s="224">
        <v>1361</v>
      </c>
      <c r="J130" s="224">
        <v>4887</v>
      </c>
    </row>
    <row r="131" spans="1:10" ht="29.1" customHeight="1" x14ac:dyDescent="0.15">
      <c r="A131" s="231"/>
      <c r="B131" s="231"/>
      <c r="C131" s="221" t="s">
        <v>157</v>
      </c>
      <c r="D131" s="222" t="s">
        <v>79</v>
      </c>
      <c r="E131" s="224">
        <v>3</v>
      </c>
      <c r="F131" s="224">
        <v>26446</v>
      </c>
      <c r="G131" s="224">
        <v>79338</v>
      </c>
      <c r="H131" s="224">
        <v>1309</v>
      </c>
      <c r="I131" s="224">
        <v>3927</v>
      </c>
      <c r="J131" s="224">
        <v>75411</v>
      </c>
    </row>
    <row r="132" spans="1:10" ht="29.1" customHeight="1" x14ac:dyDescent="0.15">
      <c r="A132" s="231"/>
      <c r="B132" s="231"/>
      <c r="C132" s="230" t="s">
        <v>158</v>
      </c>
      <c r="D132" s="222" t="s">
        <v>70</v>
      </c>
      <c r="E132" s="224">
        <v>15</v>
      </c>
      <c r="F132" s="224">
        <v>3128</v>
      </c>
      <c r="G132" s="224">
        <v>46920</v>
      </c>
      <c r="H132" s="224">
        <v>672</v>
      </c>
      <c r="I132" s="224">
        <v>10080</v>
      </c>
      <c r="J132" s="224">
        <v>36840</v>
      </c>
    </row>
    <row r="133" spans="1:10" ht="14.1" customHeight="1" x14ac:dyDescent="0.15">
      <c r="A133" s="231"/>
      <c r="B133" s="231"/>
      <c r="C133" s="231"/>
      <c r="D133" s="222" t="s">
        <v>101</v>
      </c>
      <c r="E133" s="224">
        <v>21</v>
      </c>
      <c r="F133" s="224">
        <v>43757</v>
      </c>
      <c r="G133" s="224">
        <v>918897</v>
      </c>
      <c r="H133" s="224">
        <v>672</v>
      </c>
      <c r="I133" s="224">
        <v>14112</v>
      </c>
      <c r="J133" s="224">
        <v>904785</v>
      </c>
    </row>
    <row r="134" spans="1:10" ht="14.1" customHeight="1" x14ac:dyDescent="0.15">
      <c r="A134" s="231"/>
      <c r="B134" s="231"/>
      <c r="C134" s="231"/>
      <c r="D134" s="222" t="s">
        <v>79</v>
      </c>
      <c r="E134" s="224">
        <v>1581</v>
      </c>
      <c r="F134" s="224">
        <v>26446</v>
      </c>
      <c r="G134" s="224">
        <v>41811126</v>
      </c>
      <c r="H134" s="224">
        <v>672</v>
      </c>
      <c r="I134" s="224">
        <v>1062432</v>
      </c>
      <c r="J134" s="224">
        <v>40748694</v>
      </c>
    </row>
    <row r="135" spans="1:10" ht="14.1" customHeight="1" x14ac:dyDescent="0.15">
      <c r="A135" s="231"/>
      <c r="B135" s="231"/>
      <c r="C135" s="231"/>
      <c r="D135" s="222" t="s">
        <v>73</v>
      </c>
      <c r="E135" s="224">
        <v>902</v>
      </c>
      <c r="F135" s="224">
        <v>13244</v>
      </c>
      <c r="G135" s="224">
        <v>11946088</v>
      </c>
      <c r="H135" s="224">
        <v>672</v>
      </c>
      <c r="I135" s="224">
        <v>606144</v>
      </c>
      <c r="J135" s="224">
        <v>11339944</v>
      </c>
    </row>
    <row r="136" spans="1:10" ht="14.1" customHeight="1" x14ac:dyDescent="0.15">
      <c r="A136" s="231"/>
      <c r="B136" s="231"/>
      <c r="C136" s="231"/>
      <c r="D136" s="222" t="s">
        <v>71</v>
      </c>
      <c r="E136" s="224">
        <v>318</v>
      </c>
      <c r="F136" s="224">
        <v>7212</v>
      </c>
      <c r="G136" s="224">
        <v>2293416</v>
      </c>
      <c r="H136" s="224">
        <v>672</v>
      </c>
      <c r="I136" s="224">
        <v>213696</v>
      </c>
      <c r="J136" s="224">
        <v>2079720</v>
      </c>
    </row>
    <row r="137" spans="1:10" ht="14.1" customHeight="1" x14ac:dyDescent="0.15">
      <c r="A137" s="231"/>
      <c r="B137" s="231"/>
      <c r="C137" s="231"/>
      <c r="D137" s="222" t="s">
        <v>75</v>
      </c>
      <c r="E137" s="224">
        <v>114</v>
      </c>
      <c r="F137" s="224">
        <v>1826</v>
      </c>
      <c r="G137" s="224">
        <v>208164</v>
      </c>
      <c r="H137" s="224">
        <v>672</v>
      </c>
      <c r="I137" s="224">
        <v>76608</v>
      </c>
      <c r="J137" s="224">
        <v>131556</v>
      </c>
    </row>
    <row r="138" spans="1:10" ht="14.1" customHeight="1" x14ac:dyDescent="0.15">
      <c r="A138" s="231"/>
      <c r="B138" s="231"/>
      <c r="C138" s="231"/>
      <c r="D138" s="222" t="s">
        <v>138</v>
      </c>
      <c r="E138" s="224">
        <v>274</v>
      </c>
      <c r="F138" s="224">
        <v>4304</v>
      </c>
      <c r="G138" s="224">
        <v>1179296</v>
      </c>
      <c r="H138" s="224">
        <v>672</v>
      </c>
      <c r="I138" s="224">
        <v>184128</v>
      </c>
      <c r="J138" s="224">
        <v>995168</v>
      </c>
    </row>
    <row r="139" spans="1:10" ht="14.1" customHeight="1" x14ac:dyDescent="0.15">
      <c r="A139" s="231"/>
      <c r="B139" s="231"/>
      <c r="C139" s="231"/>
      <c r="D139" s="222" t="s">
        <v>139</v>
      </c>
      <c r="E139" s="224">
        <v>84</v>
      </c>
      <c r="F139" s="224">
        <v>5559</v>
      </c>
      <c r="G139" s="224">
        <v>466956</v>
      </c>
      <c r="H139" s="224">
        <v>672</v>
      </c>
      <c r="I139" s="224">
        <v>56448</v>
      </c>
      <c r="J139" s="224">
        <v>410508</v>
      </c>
    </row>
    <row r="140" spans="1:10" ht="14.1" customHeight="1" x14ac:dyDescent="0.15">
      <c r="A140" s="231"/>
      <c r="B140" s="235" t="s">
        <v>164</v>
      </c>
      <c r="C140" s="232" t="s">
        <v>67</v>
      </c>
      <c r="D140" s="222" t="s">
        <v>144</v>
      </c>
      <c r="E140" s="224">
        <v>1</v>
      </c>
      <c r="F140" s="224">
        <v>25774</v>
      </c>
      <c r="G140" s="224">
        <v>25774</v>
      </c>
      <c r="H140" s="224">
        <v>1219</v>
      </c>
      <c r="I140" s="224">
        <v>1219</v>
      </c>
      <c r="J140" s="224">
        <v>24555</v>
      </c>
    </row>
    <row r="141" spans="1:10" ht="14.1" customHeight="1" x14ac:dyDescent="0.15">
      <c r="A141" s="231"/>
      <c r="B141" s="231"/>
      <c r="C141" s="231"/>
      <c r="D141" s="222" t="s">
        <v>85</v>
      </c>
      <c r="E141" s="224">
        <v>1</v>
      </c>
      <c r="F141" s="224">
        <v>25774</v>
      </c>
      <c r="G141" s="224">
        <v>25774</v>
      </c>
      <c r="H141" s="224">
        <v>1219</v>
      </c>
      <c r="I141" s="224">
        <v>1219</v>
      </c>
      <c r="J141" s="224">
        <v>24555</v>
      </c>
    </row>
    <row r="142" spans="1:10" ht="14.1" customHeight="1" x14ac:dyDescent="0.15">
      <c r="A142" s="231"/>
      <c r="B142" s="231"/>
      <c r="C142" s="231"/>
      <c r="D142" s="222" t="s">
        <v>78</v>
      </c>
      <c r="E142" s="224">
        <v>4</v>
      </c>
      <c r="F142" s="224">
        <v>12572</v>
      </c>
      <c r="G142" s="224">
        <v>50288</v>
      </c>
      <c r="H142" s="224">
        <v>1219</v>
      </c>
      <c r="I142" s="224">
        <v>4876</v>
      </c>
      <c r="J142" s="224">
        <v>45412</v>
      </c>
    </row>
    <row r="143" spans="1:10" ht="14.1" customHeight="1" x14ac:dyDescent="0.15">
      <c r="A143" s="231"/>
      <c r="B143" s="231"/>
      <c r="C143" s="231"/>
      <c r="D143" s="222" t="s">
        <v>77</v>
      </c>
      <c r="E143" s="224">
        <v>5</v>
      </c>
      <c r="F143" s="224">
        <v>6540</v>
      </c>
      <c r="G143" s="224">
        <v>32700</v>
      </c>
      <c r="H143" s="224">
        <v>1219</v>
      </c>
      <c r="I143" s="224">
        <v>6095</v>
      </c>
      <c r="J143" s="224">
        <v>26605</v>
      </c>
    </row>
    <row r="144" spans="1:10" ht="29.1" customHeight="1" x14ac:dyDescent="0.15">
      <c r="A144" s="231"/>
      <c r="B144" s="231"/>
      <c r="C144" s="230" t="s">
        <v>158</v>
      </c>
      <c r="D144" s="222" t="s">
        <v>79</v>
      </c>
      <c r="E144" s="224">
        <v>13</v>
      </c>
      <c r="F144" s="224">
        <v>26446</v>
      </c>
      <c r="G144" s="224">
        <v>343798</v>
      </c>
      <c r="H144" s="224">
        <v>1891</v>
      </c>
      <c r="I144" s="224">
        <v>24583</v>
      </c>
      <c r="J144" s="224">
        <v>319215</v>
      </c>
    </row>
    <row r="145" spans="1:10" ht="14.1" customHeight="1" x14ac:dyDescent="0.15">
      <c r="A145" s="231"/>
      <c r="B145" s="231"/>
      <c r="C145" s="231"/>
      <c r="D145" s="222" t="s">
        <v>73</v>
      </c>
      <c r="E145" s="224">
        <v>7</v>
      </c>
      <c r="F145" s="224">
        <v>13244</v>
      </c>
      <c r="G145" s="224">
        <v>92708</v>
      </c>
      <c r="H145" s="224">
        <v>1891</v>
      </c>
      <c r="I145" s="224">
        <v>13237</v>
      </c>
      <c r="J145" s="224">
        <v>79471</v>
      </c>
    </row>
    <row r="146" spans="1:10" ht="14.1" customHeight="1" x14ac:dyDescent="0.15">
      <c r="A146" s="231"/>
      <c r="B146" s="231"/>
      <c r="C146" s="231"/>
      <c r="D146" s="222" t="s">
        <v>71</v>
      </c>
      <c r="E146" s="224">
        <v>6</v>
      </c>
      <c r="F146" s="224">
        <v>7212</v>
      </c>
      <c r="G146" s="224">
        <v>43272</v>
      </c>
      <c r="H146" s="224">
        <v>1891</v>
      </c>
      <c r="I146" s="224">
        <v>11346</v>
      </c>
      <c r="J146" s="224">
        <v>31926</v>
      </c>
    </row>
    <row r="147" spans="1:10" ht="14.1" customHeight="1" x14ac:dyDescent="0.15">
      <c r="A147" s="231"/>
      <c r="B147" s="231"/>
      <c r="C147" s="231"/>
      <c r="D147" s="222" t="s">
        <v>82</v>
      </c>
      <c r="E147" s="224">
        <v>11</v>
      </c>
      <c r="F147" s="224">
        <v>2980</v>
      </c>
      <c r="G147" s="224">
        <v>32780</v>
      </c>
      <c r="H147" s="224">
        <v>1891</v>
      </c>
      <c r="I147" s="224">
        <v>20801</v>
      </c>
      <c r="J147" s="224">
        <v>11979</v>
      </c>
    </row>
    <row r="148" spans="1:10" ht="29.1" customHeight="1" x14ac:dyDescent="0.15">
      <c r="A148" s="230" t="s">
        <v>120</v>
      </c>
      <c r="B148" s="231" t="s">
        <v>53</v>
      </c>
      <c r="C148" s="231"/>
      <c r="D148" s="231"/>
      <c r="E148" s="224">
        <v>8174</v>
      </c>
      <c r="F148" s="224"/>
      <c r="G148" s="224">
        <v>63009511</v>
      </c>
      <c r="H148" s="224"/>
      <c r="I148" s="224">
        <v>5664796</v>
      </c>
      <c r="J148" s="224">
        <v>57344715</v>
      </c>
    </row>
    <row r="149" spans="1:10" ht="14.1" customHeight="1" x14ac:dyDescent="0.15">
      <c r="A149" s="231"/>
      <c r="B149" s="222" t="s">
        <v>63</v>
      </c>
      <c r="C149" s="222" t="s">
        <v>64</v>
      </c>
      <c r="D149" s="222" t="s">
        <v>65</v>
      </c>
      <c r="E149" s="233">
        <v>2</v>
      </c>
      <c r="F149" s="233">
        <v>13948</v>
      </c>
      <c r="G149" s="233">
        <v>27896</v>
      </c>
      <c r="H149" s="233">
        <v>0</v>
      </c>
      <c r="I149" s="233">
        <v>0</v>
      </c>
      <c r="J149" s="233">
        <v>27896</v>
      </c>
    </row>
    <row r="150" spans="1:10" ht="14.1" customHeight="1" x14ac:dyDescent="0.15">
      <c r="A150" s="231"/>
      <c r="B150" s="235" t="s">
        <v>66</v>
      </c>
      <c r="C150" s="232" t="s">
        <v>67</v>
      </c>
      <c r="D150" s="222" t="s">
        <v>133</v>
      </c>
      <c r="E150" s="234"/>
      <c r="F150" s="234"/>
      <c r="G150" s="234"/>
      <c r="H150" s="234"/>
      <c r="I150" s="234"/>
      <c r="J150" s="234"/>
    </row>
    <row r="151" spans="1:10" ht="14.1" customHeight="1" x14ac:dyDescent="0.15">
      <c r="A151" s="231"/>
      <c r="B151" s="231"/>
      <c r="C151" s="231"/>
      <c r="D151" s="222" t="s">
        <v>131</v>
      </c>
      <c r="E151" s="224">
        <v>15</v>
      </c>
      <c r="F151" s="224">
        <v>13948</v>
      </c>
      <c r="G151" s="224">
        <v>209220</v>
      </c>
      <c r="H151" s="224">
        <v>0</v>
      </c>
      <c r="I151" s="224">
        <v>0</v>
      </c>
      <c r="J151" s="224">
        <v>209220</v>
      </c>
    </row>
    <row r="152" spans="1:10" ht="29.1" customHeight="1" x14ac:dyDescent="0.15">
      <c r="A152" s="231"/>
      <c r="B152" s="231"/>
      <c r="C152" s="221" t="s">
        <v>158</v>
      </c>
      <c r="D152" s="222" t="s">
        <v>132</v>
      </c>
      <c r="E152" s="224">
        <v>126</v>
      </c>
      <c r="F152" s="224">
        <v>14620</v>
      </c>
      <c r="G152" s="224">
        <v>1842120</v>
      </c>
      <c r="H152" s="224">
        <v>1935</v>
      </c>
      <c r="I152" s="224">
        <v>243806</v>
      </c>
      <c r="J152" s="224">
        <v>1598314</v>
      </c>
    </row>
    <row r="153" spans="1:10" ht="42.95" customHeight="1" x14ac:dyDescent="0.15">
      <c r="A153" s="231"/>
      <c r="B153" s="230" t="s">
        <v>168</v>
      </c>
      <c r="C153" s="232" t="s">
        <v>67</v>
      </c>
      <c r="D153" s="222" t="s">
        <v>144</v>
      </c>
      <c r="E153" s="224">
        <v>1</v>
      </c>
      <c r="F153" s="224">
        <v>25774</v>
      </c>
      <c r="G153" s="224">
        <v>25774</v>
      </c>
      <c r="H153" s="224">
        <v>0</v>
      </c>
      <c r="I153" s="224">
        <v>0</v>
      </c>
      <c r="J153" s="224">
        <v>25774</v>
      </c>
    </row>
    <row r="154" spans="1:10" ht="14.1" customHeight="1" x14ac:dyDescent="0.15">
      <c r="A154" s="231"/>
      <c r="B154" s="231"/>
      <c r="C154" s="231"/>
      <c r="D154" s="222" t="s">
        <v>85</v>
      </c>
      <c r="E154" s="224">
        <v>9</v>
      </c>
      <c r="F154" s="224">
        <v>25774</v>
      </c>
      <c r="G154" s="224">
        <v>231966</v>
      </c>
      <c r="H154" s="224">
        <v>0</v>
      </c>
      <c r="I154" s="224">
        <v>0</v>
      </c>
      <c r="J154" s="224">
        <v>231966</v>
      </c>
    </row>
    <row r="155" spans="1:10" ht="14.1" customHeight="1" x14ac:dyDescent="0.15">
      <c r="A155" s="231"/>
      <c r="B155" s="231"/>
      <c r="C155" s="231"/>
      <c r="D155" s="222" t="s">
        <v>140</v>
      </c>
      <c r="E155" s="224">
        <v>10</v>
      </c>
      <c r="F155" s="224">
        <v>12572</v>
      </c>
      <c r="G155" s="224">
        <v>125720</v>
      </c>
      <c r="H155" s="224">
        <v>0</v>
      </c>
      <c r="I155" s="224">
        <v>0</v>
      </c>
      <c r="J155" s="224">
        <v>125720</v>
      </c>
    </row>
    <row r="156" spans="1:10" ht="14.1" customHeight="1" x14ac:dyDescent="0.15">
      <c r="A156" s="231"/>
      <c r="B156" s="231"/>
      <c r="C156" s="231"/>
      <c r="D156" s="222" t="s">
        <v>78</v>
      </c>
      <c r="E156" s="224">
        <v>29</v>
      </c>
      <c r="F156" s="224">
        <v>12572</v>
      </c>
      <c r="G156" s="224">
        <v>364588</v>
      </c>
      <c r="H156" s="224">
        <v>0</v>
      </c>
      <c r="I156" s="224">
        <v>0</v>
      </c>
      <c r="J156" s="224">
        <v>364588</v>
      </c>
    </row>
    <row r="157" spans="1:10" ht="14.1" customHeight="1" x14ac:dyDescent="0.15">
      <c r="A157" s="231"/>
      <c r="B157" s="231"/>
      <c r="C157" s="231"/>
      <c r="D157" s="222" t="s">
        <v>83</v>
      </c>
      <c r="E157" s="224">
        <v>1</v>
      </c>
      <c r="F157" s="224">
        <v>9616</v>
      </c>
      <c r="G157" s="224">
        <v>9616</v>
      </c>
      <c r="H157" s="224">
        <v>0</v>
      </c>
      <c r="I157" s="224">
        <v>0</v>
      </c>
      <c r="J157" s="224">
        <v>9616</v>
      </c>
    </row>
    <row r="158" spans="1:10" ht="14.1" customHeight="1" x14ac:dyDescent="0.15">
      <c r="A158" s="231"/>
      <c r="B158" s="231"/>
      <c r="C158" s="231"/>
      <c r="D158" s="222" t="s">
        <v>77</v>
      </c>
      <c r="E158" s="224">
        <v>5</v>
      </c>
      <c r="F158" s="224">
        <v>6540</v>
      </c>
      <c r="G158" s="224">
        <v>32700</v>
      </c>
      <c r="H158" s="224">
        <v>0</v>
      </c>
      <c r="I158" s="224">
        <v>0</v>
      </c>
      <c r="J158" s="224">
        <v>32700</v>
      </c>
    </row>
    <row r="159" spans="1:10" ht="14.1" customHeight="1" x14ac:dyDescent="0.15">
      <c r="A159" s="231"/>
      <c r="B159" s="231"/>
      <c r="C159" s="231"/>
      <c r="D159" s="222" t="s">
        <v>147</v>
      </c>
      <c r="E159" s="224">
        <v>1</v>
      </c>
      <c r="F159" s="224">
        <v>1154</v>
      </c>
      <c r="G159" s="224">
        <v>1154</v>
      </c>
      <c r="H159" s="224">
        <v>0</v>
      </c>
      <c r="I159" s="224">
        <v>0</v>
      </c>
      <c r="J159" s="224">
        <v>1154</v>
      </c>
    </row>
    <row r="160" spans="1:10" ht="14.1" customHeight="1" x14ac:dyDescent="0.15">
      <c r="A160" s="231"/>
      <c r="B160" s="231"/>
      <c r="C160" s="231"/>
      <c r="D160" s="222" t="s">
        <v>89</v>
      </c>
      <c r="E160" s="224">
        <v>14</v>
      </c>
      <c r="F160" s="224">
        <v>1154</v>
      </c>
      <c r="G160" s="224">
        <v>16156</v>
      </c>
      <c r="H160" s="224">
        <v>0</v>
      </c>
      <c r="I160" s="224">
        <v>0</v>
      </c>
      <c r="J160" s="224">
        <v>16156</v>
      </c>
    </row>
    <row r="161" spans="1:10" ht="14.1" customHeight="1" x14ac:dyDescent="0.15">
      <c r="A161" s="231"/>
      <c r="B161" s="231"/>
      <c r="C161" s="231"/>
      <c r="D161" s="222" t="s">
        <v>68</v>
      </c>
      <c r="E161" s="224">
        <v>2</v>
      </c>
      <c r="F161" s="224">
        <v>28801</v>
      </c>
      <c r="G161" s="224">
        <v>57602</v>
      </c>
      <c r="H161" s="224">
        <v>0</v>
      </c>
      <c r="I161" s="224">
        <v>0</v>
      </c>
      <c r="J161" s="224">
        <v>57602</v>
      </c>
    </row>
    <row r="162" spans="1:10" ht="14.1" customHeight="1" x14ac:dyDescent="0.15">
      <c r="A162" s="231"/>
      <c r="B162" s="231"/>
      <c r="C162" s="231"/>
      <c r="D162" s="222" t="s">
        <v>141</v>
      </c>
      <c r="E162" s="224">
        <v>2</v>
      </c>
      <c r="F162" s="224">
        <v>3632</v>
      </c>
      <c r="G162" s="224">
        <v>7264</v>
      </c>
      <c r="H162" s="224">
        <v>0</v>
      </c>
      <c r="I162" s="224">
        <v>0</v>
      </c>
      <c r="J162" s="224">
        <v>7264</v>
      </c>
    </row>
    <row r="163" spans="1:10" ht="14.1" customHeight="1" x14ac:dyDescent="0.15">
      <c r="A163" s="231"/>
      <c r="B163" s="231"/>
      <c r="C163" s="231"/>
      <c r="D163" s="222" t="s">
        <v>136</v>
      </c>
      <c r="E163" s="224">
        <v>3</v>
      </c>
      <c r="F163" s="224">
        <v>3632</v>
      </c>
      <c r="G163" s="224">
        <v>10896</v>
      </c>
      <c r="H163" s="224">
        <v>0</v>
      </c>
      <c r="I163" s="224">
        <v>0</v>
      </c>
      <c r="J163" s="224">
        <v>10896</v>
      </c>
    </row>
    <row r="164" spans="1:10" ht="29.1" customHeight="1" x14ac:dyDescent="0.15">
      <c r="A164" s="231"/>
      <c r="B164" s="231"/>
      <c r="C164" s="230" t="s">
        <v>156</v>
      </c>
      <c r="D164" s="222" t="s">
        <v>70</v>
      </c>
      <c r="E164" s="224">
        <v>41</v>
      </c>
      <c r="F164" s="224">
        <v>3817</v>
      </c>
      <c r="G164" s="224">
        <v>156497</v>
      </c>
      <c r="H164" s="224">
        <v>1361</v>
      </c>
      <c r="I164" s="224">
        <v>55801</v>
      </c>
      <c r="J164" s="224">
        <v>100696</v>
      </c>
    </row>
    <row r="165" spans="1:10" ht="14.1" customHeight="1" x14ac:dyDescent="0.15">
      <c r="A165" s="231"/>
      <c r="B165" s="231"/>
      <c r="C165" s="231"/>
      <c r="D165" s="222" t="s">
        <v>79</v>
      </c>
      <c r="E165" s="224">
        <v>5</v>
      </c>
      <c r="F165" s="224">
        <v>27135</v>
      </c>
      <c r="G165" s="224">
        <v>135675</v>
      </c>
      <c r="H165" s="224">
        <v>1361</v>
      </c>
      <c r="I165" s="224">
        <v>6805</v>
      </c>
      <c r="J165" s="224">
        <v>128870</v>
      </c>
    </row>
    <row r="166" spans="1:10" ht="14.1" customHeight="1" x14ac:dyDescent="0.15">
      <c r="A166" s="231"/>
      <c r="B166" s="231"/>
      <c r="C166" s="231"/>
      <c r="D166" s="222" t="s">
        <v>73</v>
      </c>
      <c r="E166" s="224">
        <v>4</v>
      </c>
      <c r="F166" s="224">
        <v>13933</v>
      </c>
      <c r="G166" s="224">
        <v>55732</v>
      </c>
      <c r="H166" s="224">
        <v>1361</v>
      </c>
      <c r="I166" s="224">
        <v>5444</v>
      </c>
      <c r="J166" s="224">
        <v>50288</v>
      </c>
    </row>
    <row r="167" spans="1:10" ht="14.1" customHeight="1" x14ac:dyDescent="0.15">
      <c r="A167" s="231"/>
      <c r="B167" s="231"/>
      <c r="C167" s="231"/>
      <c r="D167" s="222" t="s">
        <v>71</v>
      </c>
      <c r="E167" s="224">
        <v>1</v>
      </c>
      <c r="F167" s="224">
        <v>7901</v>
      </c>
      <c r="G167" s="224">
        <v>7901</v>
      </c>
      <c r="H167" s="224">
        <v>1361</v>
      </c>
      <c r="I167" s="224">
        <v>1361</v>
      </c>
      <c r="J167" s="224">
        <v>6540</v>
      </c>
    </row>
    <row r="168" spans="1:10" ht="14.1" customHeight="1" x14ac:dyDescent="0.15">
      <c r="A168" s="231"/>
      <c r="B168" s="231"/>
      <c r="C168" s="231"/>
      <c r="D168" s="222" t="s">
        <v>75</v>
      </c>
      <c r="E168" s="224">
        <v>12</v>
      </c>
      <c r="F168" s="224">
        <v>2515</v>
      </c>
      <c r="G168" s="224">
        <v>30180</v>
      </c>
      <c r="H168" s="224">
        <v>1361</v>
      </c>
      <c r="I168" s="224">
        <v>16332</v>
      </c>
      <c r="J168" s="224">
        <v>13848</v>
      </c>
    </row>
    <row r="169" spans="1:10" ht="29.1" customHeight="1" x14ac:dyDescent="0.15">
      <c r="A169" s="231"/>
      <c r="B169" s="231"/>
      <c r="C169" s="230" t="s">
        <v>157</v>
      </c>
      <c r="D169" s="222" t="s">
        <v>70</v>
      </c>
      <c r="E169" s="224">
        <v>10</v>
      </c>
      <c r="F169" s="224">
        <v>3447</v>
      </c>
      <c r="G169" s="224">
        <v>34465</v>
      </c>
      <c r="H169" s="224">
        <v>1309</v>
      </c>
      <c r="I169" s="224">
        <v>13090</v>
      </c>
      <c r="J169" s="224">
        <v>21375</v>
      </c>
    </row>
    <row r="170" spans="1:10" ht="14.1" customHeight="1" x14ac:dyDescent="0.15">
      <c r="A170" s="231"/>
      <c r="B170" s="231"/>
      <c r="C170" s="231"/>
      <c r="D170" s="222" t="s">
        <v>73</v>
      </c>
      <c r="E170" s="224">
        <v>14</v>
      </c>
      <c r="F170" s="224">
        <v>13836</v>
      </c>
      <c r="G170" s="224">
        <v>193697</v>
      </c>
      <c r="H170" s="224">
        <v>1309</v>
      </c>
      <c r="I170" s="224">
        <v>18326</v>
      </c>
      <c r="J170" s="224">
        <v>175371</v>
      </c>
    </row>
    <row r="171" spans="1:10" ht="29.1" customHeight="1" x14ac:dyDescent="0.15">
      <c r="A171" s="231"/>
      <c r="B171" s="231"/>
      <c r="C171" s="230" t="s">
        <v>158</v>
      </c>
      <c r="D171" s="222" t="s">
        <v>70</v>
      </c>
      <c r="E171" s="224">
        <v>3877</v>
      </c>
      <c r="F171" s="224">
        <v>3128</v>
      </c>
      <c r="G171" s="224">
        <v>12127256</v>
      </c>
      <c r="H171" s="224">
        <v>672</v>
      </c>
      <c r="I171" s="224">
        <v>2605344</v>
      </c>
      <c r="J171" s="224">
        <v>9521912</v>
      </c>
    </row>
    <row r="172" spans="1:10" ht="14.1" customHeight="1" x14ac:dyDescent="0.15">
      <c r="A172" s="231"/>
      <c r="B172" s="231"/>
      <c r="C172" s="231"/>
      <c r="D172" s="222" t="s">
        <v>79</v>
      </c>
      <c r="E172" s="224">
        <v>724</v>
      </c>
      <c r="F172" s="224">
        <v>26446</v>
      </c>
      <c r="G172" s="224">
        <v>19146904</v>
      </c>
      <c r="H172" s="224">
        <v>672</v>
      </c>
      <c r="I172" s="224">
        <v>486528</v>
      </c>
      <c r="J172" s="224">
        <v>18660376</v>
      </c>
    </row>
    <row r="173" spans="1:10" ht="14.1" customHeight="1" x14ac:dyDescent="0.15">
      <c r="A173" s="231"/>
      <c r="B173" s="231"/>
      <c r="C173" s="231"/>
      <c r="D173" s="222" t="s">
        <v>73</v>
      </c>
      <c r="E173" s="224">
        <v>1894</v>
      </c>
      <c r="F173" s="224">
        <v>13244</v>
      </c>
      <c r="G173" s="224">
        <v>25084136</v>
      </c>
      <c r="H173" s="224">
        <v>672</v>
      </c>
      <c r="I173" s="224">
        <v>1272768</v>
      </c>
      <c r="J173" s="224">
        <v>23811368</v>
      </c>
    </row>
    <row r="174" spans="1:10" ht="14.1" customHeight="1" x14ac:dyDescent="0.15">
      <c r="A174" s="231"/>
      <c r="B174" s="231"/>
      <c r="C174" s="231"/>
      <c r="D174" s="222" t="s">
        <v>71</v>
      </c>
      <c r="E174" s="224">
        <v>57</v>
      </c>
      <c r="F174" s="224">
        <v>7212</v>
      </c>
      <c r="G174" s="224">
        <v>411084</v>
      </c>
      <c r="H174" s="224">
        <v>672</v>
      </c>
      <c r="I174" s="224">
        <v>38304</v>
      </c>
      <c r="J174" s="224">
        <v>372780</v>
      </c>
    </row>
    <row r="175" spans="1:10" ht="14.1" customHeight="1" x14ac:dyDescent="0.15">
      <c r="A175" s="231"/>
      <c r="B175" s="231"/>
      <c r="C175" s="231"/>
      <c r="D175" s="222" t="s">
        <v>72</v>
      </c>
      <c r="E175" s="224">
        <v>1</v>
      </c>
      <c r="F175" s="224">
        <v>4743</v>
      </c>
      <c r="G175" s="224">
        <v>4743</v>
      </c>
      <c r="H175" s="224">
        <v>672</v>
      </c>
      <c r="I175" s="224">
        <v>672</v>
      </c>
      <c r="J175" s="224">
        <v>4071</v>
      </c>
    </row>
    <row r="176" spans="1:10" ht="14.1" customHeight="1" x14ac:dyDescent="0.15">
      <c r="A176" s="231"/>
      <c r="B176" s="231"/>
      <c r="C176" s="231"/>
      <c r="D176" s="222" t="s">
        <v>82</v>
      </c>
      <c r="E176" s="224">
        <v>5</v>
      </c>
      <c r="F176" s="224">
        <v>2980</v>
      </c>
      <c r="G176" s="224">
        <v>14900</v>
      </c>
      <c r="H176" s="224">
        <v>672</v>
      </c>
      <c r="I176" s="224">
        <v>3360</v>
      </c>
      <c r="J176" s="224">
        <v>11540</v>
      </c>
    </row>
    <row r="177" spans="1:10" ht="14.1" customHeight="1" x14ac:dyDescent="0.15">
      <c r="A177" s="231"/>
      <c r="B177" s="231"/>
      <c r="C177" s="231"/>
      <c r="D177" s="222" t="s">
        <v>75</v>
      </c>
      <c r="E177" s="224">
        <v>1279</v>
      </c>
      <c r="F177" s="224">
        <v>1826</v>
      </c>
      <c r="G177" s="224">
        <v>2335454</v>
      </c>
      <c r="H177" s="224">
        <v>672</v>
      </c>
      <c r="I177" s="224">
        <v>859488</v>
      </c>
      <c r="J177" s="224">
        <v>1475966</v>
      </c>
    </row>
    <row r="178" spans="1:10" ht="14.1" customHeight="1" x14ac:dyDescent="0.15">
      <c r="A178" s="231"/>
      <c r="B178" s="231"/>
      <c r="C178" s="231"/>
      <c r="D178" s="222" t="s">
        <v>139</v>
      </c>
      <c r="E178" s="224">
        <v>1</v>
      </c>
      <c r="F178" s="224">
        <v>5559</v>
      </c>
      <c r="G178" s="224">
        <v>5559</v>
      </c>
      <c r="H178" s="224">
        <v>672</v>
      </c>
      <c r="I178" s="224">
        <v>672</v>
      </c>
      <c r="J178" s="224">
        <v>4887</v>
      </c>
    </row>
    <row r="179" spans="1:10" ht="14.1" customHeight="1" x14ac:dyDescent="0.15">
      <c r="A179" s="231"/>
      <c r="B179" s="235" t="s">
        <v>164</v>
      </c>
      <c r="C179" s="232" t="s">
        <v>67</v>
      </c>
      <c r="D179" s="222" t="s">
        <v>78</v>
      </c>
      <c r="E179" s="224">
        <v>16</v>
      </c>
      <c r="F179" s="224">
        <v>12572</v>
      </c>
      <c r="G179" s="224">
        <v>201152</v>
      </c>
      <c r="H179" s="224">
        <v>1219</v>
      </c>
      <c r="I179" s="224">
        <v>19504</v>
      </c>
      <c r="J179" s="224">
        <v>181648</v>
      </c>
    </row>
    <row r="180" spans="1:10" ht="14.1" customHeight="1" x14ac:dyDescent="0.15">
      <c r="A180" s="231"/>
      <c r="B180" s="231"/>
      <c r="C180" s="231"/>
      <c r="D180" s="222" t="s">
        <v>83</v>
      </c>
      <c r="E180" s="224">
        <v>1</v>
      </c>
      <c r="F180" s="224">
        <v>9616</v>
      </c>
      <c r="G180" s="224">
        <v>9616</v>
      </c>
      <c r="H180" s="224">
        <v>1219</v>
      </c>
      <c r="I180" s="224">
        <v>1219</v>
      </c>
      <c r="J180" s="224">
        <v>8397</v>
      </c>
    </row>
    <row r="181" spans="1:10" ht="14.1" customHeight="1" x14ac:dyDescent="0.15">
      <c r="A181" s="231"/>
      <c r="B181" s="231"/>
      <c r="C181" s="231"/>
      <c r="D181" s="222" t="s">
        <v>77</v>
      </c>
      <c r="E181" s="224">
        <v>10</v>
      </c>
      <c r="F181" s="224">
        <v>6540</v>
      </c>
      <c r="G181" s="224">
        <v>65400</v>
      </c>
      <c r="H181" s="224">
        <v>1219</v>
      </c>
      <c r="I181" s="224">
        <v>12190</v>
      </c>
      <c r="J181" s="224">
        <v>53210</v>
      </c>
    </row>
    <row r="182" spans="1:10" ht="29.1" customHeight="1" x14ac:dyDescent="0.15">
      <c r="A182" s="231"/>
      <c r="B182" s="231"/>
      <c r="C182" s="221" t="s">
        <v>158</v>
      </c>
      <c r="D182" s="222" t="s">
        <v>73</v>
      </c>
      <c r="E182" s="224">
        <v>2</v>
      </c>
      <c r="F182" s="224">
        <v>13244</v>
      </c>
      <c r="G182" s="224">
        <v>26488</v>
      </c>
      <c r="H182" s="224">
        <v>1891</v>
      </c>
      <c r="I182" s="224">
        <v>3782</v>
      </c>
      <c r="J182" s="224">
        <v>22706</v>
      </c>
    </row>
    <row r="183" spans="1:10" ht="29.1" customHeight="1" x14ac:dyDescent="0.15">
      <c r="A183" s="230" t="s">
        <v>150</v>
      </c>
      <c r="B183" s="231" t="s">
        <v>53</v>
      </c>
      <c r="C183" s="231"/>
      <c r="D183" s="231"/>
      <c r="E183" s="224">
        <v>48554</v>
      </c>
      <c r="F183" s="224"/>
      <c r="G183" s="224">
        <v>616836629</v>
      </c>
      <c r="H183" s="224"/>
      <c r="I183" s="224">
        <v>81970438</v>
      </c>
      <c r="J183" s="224">
        <v>534866191</v>
      </c>
    </row>
    <row r="184" spans="1:10" ht="14.1" customHeight="1" x14ac:dyDescent="0.15">
      <c r="A184" s="231"/>
      <c r="B184" s="222" t="s">
        <v>63</v>
      </c>
      <c r="C184" s="222" t="s">
        <v>64</v>
      </c>
      <c r="D184" s="222" t="s">
        <v>65</v>
      </c>
      <c r="E184" s="233">
        <v>38</v>
      </c>
      <c r="F184" s="233">
        <v>13948</v>
      </c>
      <c r="G184" s="233">
        <v>530024</v>
      </c>
      <c r="H184" s="233">
        <v>0</v>
      </c>
      <c r="I184" s="233">
        <v>0</v>
      </c>
      <c r="J184" s="233">
        <v>530024</v>
      </c>
    </row>
    <row r="185" spans="1:10" ht="14.1" customHeight="1" x14ac:dyDescent="0.15">
      <c r="A185" s="231"/>
      <c r="B185" s="235" t="s">
        <v>66</v>
      </c>
      <c r="C185" s="232" t="s">
        <v>67</v>
      </c>
      <c r="D185" s="222" t="s">
        <v>133</v>
      </c>
      <c r="E185" s="234"/>
      <c r="F185" s="234"/>
      <c r="G185" s="234"/>
      <c r="H185" s="234"/>
      <c r="I185" s="234"/>
      <c r="J185" s="234"/>
    </row>
    <row r="186" spans="1:10" ht="14.1" customHeight="1" x14ac:dyDescent="0.15">
      <c r="A186" s="231"/>
      <c r="B186" s="231"/>
      <c r="C186" s="231"/>
      <c r="D186" s="222" t="s">
        <v>131</v>
      </c>
      <c r="E186" s="224">
        <v>100</v>
      </c>
      <c r="F186" s="224">
        <v>13948</v>
      </c>
      <c r="G186" s="224">
        <v>1394800</v>
      </c>
      <c r="H186" s="224">
        <v>0</v>
      </c>
      <c r="I186" s="224">
        <v>0</v>
      </c>
      <c r="J186" s="224">
        <v>1394800</v>
      </c>
    </row>
    <row r="187" spans="1:10" ht="29.1" customHeight="1" x14ac:dyDescent="0.15">
      <c r="A187" s="231"/>
      <c r="B187" s="231"/>
      <c r="C187" s="221" t="s">
        <v>156</v>
      </c>
      <c r="D187" s="222" t="s">
        <v>132</v>
      </c>
      <c r="E187" s="224">
        <v>8</v>
      </c>
      <c r="F187" s="224">
        <v>15309</v>
      </c>
      <c r="G187" s="224">
        <v>122472</v>
      </c>
      <c r="H187" s="224">
        <v>2580</v>
      </c>
      <c r="I187" s="224">
        <v>20640</v>
      </c>
      <c r="J187" s="224">
        <v>101832</v>
      </c>
    </row>
    <row r="188" spans="1:10" ht="29.1" customHeight="1" x14ac:dyDescent="0.15">
      <c r="A188" s="231"/>
      <c r="B188" s="231"/>
      <c r="C188" s="221" t="s">
        <v>158</v>
      </c>
      <c r="D188" s="222" t="s">
        <v>132</v>
      </c>
      <c r="E188" s="224">
        <v>10268</v>
      </c>
      <c r="F188" s="224">
        <v>14620</v>
      </c>
      <c r="G188" s="224">
        <v>150118160</v>
      </c>
      <c r="H188" s="224">
        <v>1891</v>
      </c>
      <c r="I188" s="224">
        <v>19416788</v>
      </c>
      <c r="J188" s="224">
        <v>130701372</v>
      </c>
    </row>
    <row r="189" spans="1:10" ht="14.1" customHeight="1" x14ac:dyDescent="0.15">
      <c r="A189" s="231"/>
      <c r="B189" s="235" t="s">
        <v>159</v>
      </c>
      <c r="C189" s="232" t="s">
        <v>108</v>
      </c>
      <c r="D189" s="222" t="s">
        <v>160</v>
      </c>
      <c r="E189" s="224">
        <v>13</v>
      </c>
      <c r="F189" s="224">
        <v>24755</v>
      </c>
      <c r="G189" s="224">
        <v>321815</v>
      </c>
      <c r="H189" s="224">
        <v>4105</v>
      </c>
      <c r="I189" s="224">
        <v>53365</v>
      </c>
      <c r="J189" s="224">
        <v>268450</v>
      </c>
    </row>
    <row r="190" spans="1:10" ht="14.1" customHeight="1" x14ac:dyDescent="0.15">
      <c r="A190" s="231"/>
      <c r="B190" s="231"/>
      <c r="C190" s="231"/>
      <c r="D190" s="222" t="s">
        <v>162</v>
      </c>
      <c r="E190" s="224">
        <v>454</v>
      </c>
      <c r="F190" s="224">
        <v>21320</v>
      </c>
      <c r="G190" s="224">
        <v>9679280</v>
      </c>
      <c r="H190" s="224">
        <v>4105</v>
      </c>
      <c r="I190" s="224">
        <v>1863670</v>
      </c>
      <c r="J190" s="224">
        <v>7815610</v>
      </c>
    </row>
    <row r="191" spans="1:10" ht="42.95" customHeight="1" x14ac:dyDescent="0.15">
      <c r="A191" s="231"/>
      <c r="B191" s="230" t="s">
        <v>168</v>
      </c>
      <c r="C191" s="232" t="s">
        <v>67</v>
      </c>
      <c r="D191" s="222" t="s">
        <v>151</v>
      </c>
      <c r="E191" s="224">
        <v>1</v>
      </c>
      <c r="F191" s="224">
        <v>58625</v>
      </c>
      <c r="G191" s="224">
        <v>58625</v>
      </c>
      <c r="H191" s="224">
        <v>0</v>
      </c>
      <c r="I191" s="224">
        <v>0</v>
      </c>
      <c r="J191" s="224">
        <v>58625</v>
      </c>
    </row>
    <row r="192" spans="1:10" ht="14.1" customHeight="1" x14ac:dyDescent="0.15">
      <c r="A192" s="231"/>
      <c r="B192" s="231"/>
      <c r="C192" s="231"/>
      <c r="D192" s="222" t="s">
        <v>153</v>
      </c>
      <c r="E192" s="224">
        <v>2</v>
      </c>
      <c r="F192" s="224">
        <v>43085</v>
      </c>
      <c r="G192" s="224">
        <v>86170</v>
      </c>
      <c r="H192" s="224">
        <v>0</v>
      </c>
      <c r="I192" s="224">
        <v>0</v>
      </c>
      <c r="J192" s="224">
        <v>86170</v>
      </c>
    </row>
    <row r="193" spans="1:10" ht="14.1" customHeight="1" x14ac:dyDescent="0.15">
      <c r="A193" s="231"/>
      <c r="B193" s="231"/>
      <c r="C193" s="231"/>
      <c r="D193" s="222" t="s">
        <v>144</v>
      </c>
      <c r="E193" s="224">
        <v>4</v>
      </c>
      <c r="F193" s="224">
        <v>25774</v>
      </c>
      <c r="G193" s="224">
        <v>103096</v>
      </c>
      <c r="H193" s="224">
        <v>0</v>
      </c>
      <c r="I193" s="224">
        <v>0</v>
      </c>
      <c r="J193" s="224">
        <v>103096</v>
      </c>
    </row>
    <row r="194" spans="1:10" ht="14.1" customHeight="1" x14ac:dyDescent="0.15">
      <c r="A194" s="231"/>
      <c r="B194" s="231"/>
      <c r="C194" s="231"/>
      <c r="D194" s="222" t="s">
        <v>85</v>
      </c>
      <c r="E194" s="224">
        <v>14</v>
      </c>
      <c r="F194" s="224">
        <v>25774</v>
      </c>
      <c r="G194" s="224">
        <v>360836</v>
      </c>
      <c r="H194" s="224">
        <v>0</v>
      </c>
      <c r="I194" s="224">
        <v>0</v>
      </c>
      <c r="J194" s="224">
        <v>360836</v>
      </c>
    </row>
    <row r="195" spans="1:10" ht="14.1" customHeight="1" x14ac:dyDescent="0.15">
      <c r="A195" s="231"/>
      <c r="B195" s="231"/>
      <c r="C195" s="231"/>
      <c r="D195" s="222" t="s">
        <v>140</v>
      </c>
      <c r="E195" s="224">
        <v>13</v>
      </c>
      <c r="F195" s="224">
        <v>12572</v>
      </c>
      <c r="G195" s="224">
        <v>163436</v>
      </c>
      <c r="H195" s="224">
        <v>0</v>
      </c>
      <c r="I195" s="224">
        <v>0</v>
      </c>
      <c r="J195" s="224">
        <v>163436</v>
      </c>
    </row>
    <row r="196" spans="1:10" ht="14.1" customHeight="1" x14ac:dyDescent="0.15">
      <c r="A196" s="231"/>
      <c r="B196" s="231"/>
      <c r="C196" s="231"/>
      <c r="D196" s="222" t="s">
        <v>78</v>
      </c>
      <c r="E196" s="224">
        <v>24</v>
      </c>
      <c r="F196" s="224">
        <v>12572</v>
      </c>
      <c r="G196" s="224">
        <v>301728</v>
      </c>
      <c r="H196" s="224">
        <v>0</v>
      </c>
      <c r="I196" s="224">
        <v>0</v>
      </c>
      <c r="J196" s="224">
        <v>301728</v>
      </c>
    </row>
    <row r="197" spans="1:10" ht="14.1" customHeight="1" x14ac:dyDescent="0.15">
      <c r="A197" s="231"/>
      <c r="B197" s="231"/>
      <c r="C197" s="231"/>
      <c r="D197" s="222" t="s">
        <v>145</v>
      </c>
      <c r="E197" s="224">
        <v>2</v>
      </c>
      <c r="F197" s="224">
        <v>9616</v>
      </c>
      <c r="G197" s="224">
        <v>19232</v>
      </c>
      <c r="H197" s="224">
        <v>0</v>
      </c>
      <c r="I197" s="224">
        <v>0</v>
      </c>
      <c r="J197" s="224">
        <v>19232</v>
      </c>
    </row>
    <row r="198" spans="1:10" ht="14.1" customHeight="1" x14ac:dyDescent="0.15">
      <c r="A198" s="231"/>
      <c r="B198" s="231"/>
      <c r="C198" s="231"/>
      <c r="D198" s="222" t="s">
        <v>83</v>
      </c>
      <c r="E198" s="224">
        <v>9</v>
      </c>
      <c r="F198" s="224">
        <v>9616</v>
      </c>
      <c r="G198" s="224">
        <v>86544</v>
      </c>
      <c r="H198" s="224">
        <v>0</v>
      </c>
      <c r="I198" s="224">
        <v>0</v>
      </c>
      <c r="J198" s="224">
        <v>86544</v>
      </c>
    </row>
    <row r="199" spans="1:10" ht="14.1" customHeight="1" x14ac:dyDescent="0.15">
      <c r="A199" s="231"/>
      <c r="B199" s="231"/>
      <c r="C199" s="231"/>
      <c r="D199" s="222" t="s">
        <v>135</v>
      </c>
      <c r="E199" s="224">
        <v>5</v>
      </c>
      <c r="F199" s="224">
        <v>6540</v>
      </c>
      <c r="G199" s="224">
        <v>32700</v>
      </c>
      <c r="H199" s="224">
        <v>0</v>
      </c>
      <c r="I199" s="224">
        <v>0</v>
      </c>
      <c r="J199" s="224">
        <v>32700</v>
      </c>
    </row>
    <row r="200" spans="1:10" ht="14.1" customHeight="1" x14ac:dyDescent="0.15">
      <c r="A200" s="231"/>
      <c r="B200" s="231"/>
      <c r="C200" s="231"/>
      <c r="D200" s="222" t="s">
        <v>77</v>
      </c>
      <c r="E200" s="224">
        <v>40</v>
      </c>
      <c r="F200" s="224">
        <v>6540</v>
      </c>
      <c r="G200" s="224">
        <v>261600</v>
      </c>
      <c r="H200" s="224">
        <v>0</v>
      </c>
      <c r="I200" s="224">
        <v>0</v>
      </c>
      <c r="J200" s="224">
        <v>261600</v>
      </c>
    </row>
    <row r="201" spans="1:10" ht="14.1" customHeight="1" x14ac:dyDescent="0.15">
      <c r="A201" s="231"/>
      <c r="B201" s="231"/>
      <c r="C201" s="231"/>
      <c r="D201" s="222" t="s">
        <v>148</v>
      </c>
      <c r="E201" s="224">
        <v>1</v>
      </c>
      <c r="F201" s="224">
        <v>4071</v>
      </c>
      <c r="G201" s="224">
        <v>4071</v>
      </c>
      <c r="H201" s="224">
        <v>0</v>
      </c>
      <c r="I201" s="224">
        <v>0</v>
      </c>
      <c r="J201" s="224">
        <v>4071</v>
      </c>
    </row>
    <row r="202" spans="1:10" ht="14.1" customHeight="1" x14ac:dyDescent="0.15">
      <c r="A202" s="231"/>
      <c r="B202" s="231"/>
      <c r="C202" s="231"/>
      <c r="D202" s="222" t="s">
        <v>86</v>
      </c>
      <c r="E202" s="224">
        <v>14</v>
      </c>
      <c r="F202" s="224">
        <v>4071</v>
      </c>
      <c r="G202" s="224">
        <v>56994</v>
      </c>
      <c r="H202" s="224">
        <v>0</v>
      </c>
      <c r="I202" s="224">
        <v>0</v>
      </c>
      <c r="J202" s="224">
        <v>56994</v>
      </c>
    </row>
    <row r="203" spans="1:10" ht="14.1" customHeight="1" x14ac:dyDescent="0.15">
      <c r="A203" s="231"/>
      <c r="B203" s="231"/>
      <c r="C203" s="231"/>
      <c r="D203" s="222" t="s">
        <v>84</v>
      </c>
      <c r="E203" s="224">
        <v>8</v>
      </c>
      <c r="F203" s="224">
        <v>2308</v>
      </c>
      <c r="G203" s="224">
        <v>18464</v>
      </c>
      <c r="H203" s="224">
        <v>0</v>
      </c>
      <c r="I203" s="224">
        <v>0</v>
      </c>
      <c r="J203" s="224">
        <v>18464</v>
      </c>
    </row>
    <row r="204" spans="1:10" ht="14.1" customHeight="1" x14ac:dyDescent="0.15">
      <c r="A204" s="231"/>
      <c r="B204" s="231"/>
      <c r="C204" s="231"/>
      <c r="D204" s="222" t="s">
        <v>147</v>
      </c>
      <c r="E204" s="224">
        <v>1</v>
      </c>
      <c r="F204" s="224">
        <v>1154</v>
      </c>
      <c r="G204" s="224">
        <v>1154</v>
      </c>
      <c r="H204" s="224">
        <v>0</v>
      </c>
      <c r="I204" s="224">
        <v>0</v>
      </c>
      <c r="J204" s="224">
        <v>1154</v>
      </c>
    </row>
    <row r="205" spans="1:10" ht="14.1" customHeight="1" x14ac:dyDescent="0.15">
      <c r="A205" s="231"/>
      <c r="B205" s="231"/>
      <c r="C205" s="231"/>
      <c r="D205" s="222" t="s">
        <v>89</v>
      </c>
      <c r="E205" s="224">
        <v>3</v>
      </c>
      <c r="F205" s="224">
        <v>1154</v>
      </c>
      <c r="G205" s="224">
        <v>3462</v>
      </c>
      <c r="H205" s="224">
        <v>0</v>
      </c>
      <c r="I205" s="224">
        <v>0</v>
      </c>
      <c r="J205" s="224">
        <v>3462</v>
      </c>
    </row>
    <row r="206" spans="1:10" ht="14.1" customHeight="1" x14ac:dyDescent="0.15">
      <c r="A206" s="231"/>
      <c r="B206" s="231"/>
      <c r="C206" s="231"/>
      <c r="D206" s="222" t="s">
        <v>152</v>
      </c>
      <c r="E206" s="224">
        <v>5</v>
      </c>
      <c r="F206" s="224">
        <v>28801</v>
      </c>
      <c r="G206" s="224">
        <v>144005</v>
      </c>
      <c r="H206" s="224">
        <v>0</v>
      </c>
      <c r="I206" s="224">
        <v>0</v>
      </c>
      <c r="J206" s="224">
        <v>144005</v>
      </c>
    </row>
    <row r="207" spans="1:10" ht="14.1" customHeight="1" x14ac:dyDescent="0.15">
      <c r="A207" s="231"/>
      <c r="B207" s="231"/>
      <c r="C207" s="231"/>
      <c r="D207" s="222" t="s">
        <v>68</v>
      </c>
      <c r="E207" s="224">
        <v>151</v>
      </c>
      <c r="F207" s="224">
        <v>28801</v>
      </c>
      <c r="G207" s="224">
        <v>4348951</v>
      </c>
      <c r="H207" s="224">
        <v>0</v>
      </c>
      <c r="I207" s="224">
        <v>0</v>
      </c>
      <c r="J207" s="224">
        <v>4348951</v>
      </c>
    </row>
    <row r="208" spans="1:10" ht="14.1" customHeight="1" x14ac:dyDescent="0.15">
      <c r="A208" s="231"/>
      <c r="B208" s="231"/>
      <c r="C208" s="231"/>
      <c r="D208" s="222" t="s">
        <v>141</v>
      </c>
      <c r="E208" s="224">
        <v>1</v>
      </c>
      <c r="F208" s="224">
        <v>3632</v>
      </c>
      <c r="G208" s="224">
        <v>3632</v>
      </c>
      <c r="H208" s="224">
        <v>0</v>
      </c>
      <c r="I208" s="224">
        <v>0</v>
      </c>
      <c r="J208" s="224">
        <v>3632</v>
      </c>
    </row>
    <row r="209" spans="1:10" ht="14.1" customHeight="1" x14ac:dyDescent="0.15">
      <c r="A209" s="231"/>
      <c r="B209" s="231"/>
      <c r="C209" s="231"/>
      <c r="D209" s="222" t="s">
        <v>136</v>
      </c>
      <c r="E209" s="224">
        <v>141</v>
      </c>
      <c r="F209" s="224">
        <v>3632</v>
      </c>
      <c r="G209" s="224">
        <v>512112</v>
      </c>
      <c r="H209" s="224">
        <v>0</v>
      </c>
      <c r="I209" s="224">
        <v>0</v>
      </c>
      <c r="J209" s="224">
        <v>512112</v>
      </c>
    </row>
    <row r="210" spans="1:10" ht="14.1" customHeight="1" x14ac:dyDescent="0.15">
      <c r="A210" s="231"/>
      <c r="B210" s="231"/>
      <c r="C210" s="231"/>
      <c r="D210" s="222" t="s">
        <v>142</v>
      </c>
      <c r="E210" s="224">
        <v>2</v>
      </c>
      <c r="F210" s="224">
        <v>4887</v>
      </c>
      <c r="G210" s="224">
        <v>9774</v>
      </c>
      <c r="H210" s="224">
        <v>0</v>
      </c>
      <c r="I210" s="224">
        <v>0</v>
      </c>
      <c r="J210" s="224">
        <v>9774</v>
      </c>
    </row>
    <row r="211" spans="1:10" ht="14.1" customHeight="1" x14ac:dyDescent="0.15">
      <c r="A211" s="231"/>
      <c r="B211" s="231"/>
      <c r="C211" s="231"/>
      <c r="D211" s="222" t="s">
        <v>137</v>
      </c>
      <c r="E211" s="224">
        <v>8</v>
      </c>
      <c r="F211" s="224">
        <v>4887</v>
      </c>
      <c r="G211" s="224">
        <v>39096</v>
      </c>
      <c r="H211" s="224">
        <v>0</v>
      </c>
      <c r="I211" s="224">
        <v>0</v>
      </c>
      <c r="J211" s="224">
        <v>39096</v>
      </c>
    </row>
    <row r="212" spans="1:10" ht="29.1" customHeight="1" x14ac:dyDescent="0.15">
      <c r="A212" s="231"/>
      <c r="B212" s="231"/>
      <c r="C212" s="230" t="s">
        <v>156</v>
      </c>
      <c r="D212" s="222" t="s">
        <v>70</v>
      </c>
      <c r="E212" s="224">
        <v>5</v>
      </c>
      <c r="F212" s="224">
        <v>3817</v>
      </c>
      <c r="G212" s="224">
        <v>19085</v>
      </c>
      <c r="H212" s="224">
        <v>1361</v>
      </c>
      <c r="I212" s="224">
        <v>6805</v>
      </c>
      <c r="J212" s="224">
        <v>12280</v>
      </c>
    </row>
    <row r="213" spans="1:10" ht="14.1" customHeight="1" x14ac:dyDescent="0.15">
      <c r="A213" s="231"/>
      <c r="B213" s="231"/>
      <c r="C213" s="231"/>
      <c r="D213" s="222" t="s">
        <v>79</v>
      </c>
      <c r="E213" s="224">
        <v>9</v>
      </c>
      <c r="F213" s="224">
        <v>27135</v>
      </c>
      <c r="G213" s="224">
        <v>244215</v>
      </c>
      <c r="H213" s="224">
        <v>1361</v>
      </c>
      <c r="I213" s="224">
        <v>12249</v>
      </c>
      <c r="J213" s="224">
        <v>231966</v>
      </c>
    </row>
    <row r="214" spans="1:10" ht="14.1" customHeight="1" x14ac:dyDescent="0.15">
      <c r="A214" s="231"/>
      <c r="B214" s="231"/>
      <c r="C214" s="231"/>
      <c r="D214" s="222" t="s">
        <v>73</v>
      </c>
      <c r="E214" s="224">
        <v>4</v>
      </c>
      <c r="F214" s="224">
        <v>13933</v>
      </c>
      <c r="G214" s="224">
        <v>55732</v>
      </c>
      <c r="H214" s="224">
        <v>1361</v>
      </c>
      <c r="I214" s="224">
        <v>5444</v>
      </c>
      <c r="J214" s="224">
        <v>50288</v>
      </c>
    </row>
    <row r="215" spans="1:10" ht="14.1" customHeight="1" x14ac:dyDescent="0.15">
      <c r="A215" s="231"/>
      <c r="B215" s="231"/>
      <c r="C215" s="231"/>
      <c r="D215" s="222" t="s">
        <v>74</v>
      </c>
      <c r="E215" s="224">
        <v>1</v>
      </c>
      <c r="F215" s="224">
        <v>10977</v>
      </c>
      <c r="G215" s="224">
        <v>10977</v>
      </c>
      <c r="H215" s="224">
        <v>1361</v>
      </c>
      <c r="I215" s="224">
        <v>1361</v>
      </c>
      <c r="J215" s="224">
        <v>9616</v>
      </c>
    </row>
    <row r="216" spans="1:10" ht="14.1" customHeight="1" x14ac:dyDescent="0.15">
      <c r="A216" s="231"/>
      <c r="B216" s="231"/>
      <c r="C216" s="231"/>
      <c r="D216" s="222" t="s">
        <v>71</v>
      </c>
      <c r="E216" s="224">
        <v>38</v>
      </c>
      <c r="F216" s="224">
        <v>7901</v>
      </c>
      <c r="G216" s="224">
        <v>300238</v>
      </c>
      <c r="H216" s="224">
        <v>1361</v>
      </c>
      <c r="I216" s="224">
        <v>51718</v>
      </c>
      <c r="J216" s="224">
        <v>248520</v>
      </c>
    </row>
    <row r="217" spans="1:10" ht="14.1" customHeight="1" x14ac:dyDescent="0.15">
      <c r="A217" s="231"/>
      <c r="B217" s="231"/>
      <c r="C217" s="231"/>
      <c r="D217" s="222" t="s">
        <v>75</v>
      </c>
      <c r="E217" s="224">
        <v>12</v>
      </c>
      <c r="F217" s="224">
        <v>2515</v>
      </c>
      <c r="G217" s="224">
        <v>30180</v>
      </c>
      <c r="H217" s="224">
        <v>1361</v>
      </c>
      <c r="I217" s="224">
        <v>16332</v>
      </c>
      <c r="J217" s="224">
        <v>13848</v>
      </c>
    </row>
    <row r="218" spans="1:10" ht="14.1" customHeight="1" x14ac:dyDescent="0.15">
      <c r="A218" s="231"/>
      <c r="B218" s="231"/>
      <c r="C218" s="231"/>
      <c r="D218" s="222" t="s">
        <v>69</v>
      </c>
      <c r="E218" s="224">
        <v>21</v>
      </c>
      <c r="F218" s="224">
        <v>30162</v>
      </c>
      <c r="G218" s="224">
        <v>633402</v>
      </c>
      <c r="H218" s="224">
        <v>1361</v>
      </c>
      <c r="I218" s="224">
        <v>28581</v>
      </c>
      <c r="J218" s="224">
        <v>604821</v>
      </c>
    </row>
    <row r="219" spans="1:10" ht="14.1" customHeight="1" x14ac:dyDescent="0.15">
      <c r="A219" s="231"/>
      <c r="B219" s="231"/>
      <c r="C219" s="231"/>
      <c r="D219" s="222" t="s">
        <v>138</v>
      </c>
      <c r="E219" s="224">
        <v>56</v>
      </c>
      <c r="F219" s="224">
        <v>4993</v>
      </c>
      <c r="G219" s="224">
        <v>279608</v>
      </c>
      <c r="H219" s="224">
        <v>1361</v>
      </c>
      <c r="I219" s="224">
        <v>76216</v>
      </c>
      <c r="J219" s="224">
        <v>203392</v>
      </c>
    </row>
    <row r="220" spans="1:10" ht="14.1" customHeight="1" x14ac:dyDescent="0.15">
      <c r="A220" s="231"/>
      <c r="B220" s="231"/>
      <c r="C220" s="231"/>
      <c r="D220" s="222" t="s">
        <v>139</v>
      </c>
      <c r="E220" s="224">
        <v>2</v>
      </c>
      <c r="F220" s="224">
        <v>6248</v>
      </c>
      <c r="G220" s="224">
        <v>12496</v>
      </c>
      <c r="H220" s="224">
        <v>1361</v>
      </c>
      <c r="I220" s="224">
        <v>2722</v>
      </c>
      <c r="J220" s="224">
        <v>9774</v>
      </c>
    </row>
    <row r="221" spans="1:10" ht="29.1" customHeight="1" x14ac:dyDescent="0.15">
      <c r="A221" s="231"/>
      <c r="B221" s="231"/>
      <c r="C221" s="230" t="s">
        <v>157</v>
      </c>
      <c r="D221" s="222" t="s">
        <v>71</v>
      </c>
      <c r="E221" s="224">
        <v>2</v>
      </c>
      <c r="F221" s="224">
        <v>7212</v>
      </c>
      <c r="G221" s="224">
        <v>14424</v>
      </c>
      <c r="H221" s="224">
        <v>1309</v>
      </c>
      <c r="I221" s="224">
        <v>2618</v>
      </c>
      <c r="J221" s="224">
        <v>11806</v>
      </c>
    </row>
    <row r="222" spans="1:10" ht="14.1" customHeight="1" x14ac:dyDescent="0.15">
      <c r="A222" s="231"/>
      <c r="B222" s="231"/>
      <c r="C222" s="231"/>
      <c r="D222" s="222" t="s">
        <v>138</v>
      </c>
      <c r="E222" s="224">
        <v>10</v>
      </c>
      <c r="F222" s="224">
        <v>4877</v>
      </c>
      <c r="G222" s="224">
        <v>48773</v>
      </c>
      <c r="H222" s="224">
        <v>1309</v>
      </c>
      <c r="I222" s="224">
        <v>13090</v>
      </c>
      <c r="J222" s="224">
        <v>35683</v>
      </c>
    </row>
    <row r="223" spans="1:10" ht="14.1" customHeight="1" x14ac:dyDescent="0.15">
      <c r="A223" s="231"/>
      <c r="B223" s="231"/>
      <c r="C223" s="231"/>
      <c r="D223" s="222" t="s">
        <v>139</v>
      </c>
      <c r="E223" s="224">
        <v>1</v>
      </c>
      <c r="F223" s="224">
        <v>6196</v>
      </c>
      <c r="G223" s="224">
        <v>6196</v>
      </c>
      <c r="H223" s="224">
        <v>1309</v>
      </c>
      <c r="I223" s="224">
        <v>1309</v>
      </c>
      <c r="J223" s="224">
        <v>4887</v>
      </c>
    </row>
    <row r="224" spans="1:10" ht="29.1" customHeight="1" x14ac:dyDescent="0.15">
      <c r="A224" s="231"/>
      <c r="B224" s="231"/>
      <c r="C224" s="230" t="s">
        <v>158</v>
      </c>
      <c r="D224" s="222" t="s">
        <v>70</v>
      </c>
      <c r="E224" s="224">
        <v>183</v>
      </c>
      <c r="F224" s="224">
        <v>3128</v>
      </c>
      <c r="G224" s="224">
        <v>572424</v>
      </c>
      <c r="H224" s="224">
        <v>672</v>
      </c>
      <c r="I224" s="224">
        <v>122976</v>
      </c>
      <c r="J224" s="224">
        <v>449448</v>
      </c>
    </row>
    <row r="225" spans="1:10" ht="14.1" customHeight="1" x14ac:dyDescent="0.15">
      <c r="A225" s="231"/>
      <c r="B225" s="231"/>
      <c r="C225" s="231"/>
      <c r="D225" s="222" t="s">
        <v>88</v>
      </c>
      <c r="E225" s="224">
        <v>92</v>
      </c>
      <c r="F225" s="224">
        <v>59297</v>
      </c>
      <c r="G225" s="224">
        <v>5455324</v>
      </c>
      <c r="H225" s="224">
        <v>672</v>
      </c>
      <c r="I225" s="224">
        <v>61824</v>
      </c>
      <c r="J225" s="224">
        <v>5393500</v>
      </c>
    </row>
    <row r="226" spans="1:10" ht="14.1" customHeight="1" x14ac:dyDescent="0.15">
      <c r="A226" s="231"/>
      <c r="B226" s="231"/>
      <c r="C226" s="231"/>
      <c r="D226" s="222" t="s">
        <v>101</v>
      </c>
      <c r="E226" s="224">
        <v>15</v>
      </c>
      <c r="F226" s="224">
        <v>43757</v>
      </c>
      <c r="G226" s="224">
        <v>656355</v>
      </c>
      <c r="H226" s="224">
        <v>672</v>
      </c>
      <c r="I226" s="224">
        <v>10080</v>
      </c>
      <c r="J226" s="224">
        <v>646275</v>
      </c>
    </row>
    <row r="227" spans="1:10" ht="14.1" customHeight="1" x14ac:dyDescent="0.15">
      <c r="A227" s="231"/>
      <c r="B227" s="231"/>
      <c r="C227" s="231"/>
      <c r="D227" s="222" t="s">
        <v>79</v>
      </c>
      <c r="E227" s="224">
        <v>1131</v>
      </c>
      <c r="F227" s="224">
        <v>26446</v>
      </c>
      <c r="G227" s="224">
        <v>29910426</v>
      </c>
      <c r="H227" s="224">
        <v>672</v>
      </c>
      <c r="I227" s="224">
        <v>760032</v>
      </c>
      <c r="J227" s="224">
        <v>29150394</v>
      </c>
    </row>
    <row r="228" spans="1:10" ht="14.1" customHeight="1" x14ac:dyDescent="0.15">
      <c r="A228" s="231"/>
      <c r="B228" s="231"/>
      <c r="C228" s="231"/>
      <c r="D228" s="222" t="s">
        <v>73</v>
      </c>
      <c r="E228" s="224">
        <v>2041</v>
      </c>
      <c r="F228" s="224">
        <v>13244</v>
      </c>
      <c r="G228" s="224">
        <v>27031004</v>
      </c>
      <c r="H228" s="224">
        <v>672</v>
      </c>
      <c r="I228" s="224">
        <v>1371552</v>
      </c>
      <c r="J228" s="224">
        <v>25659452</v>
      </c>
    </row>
    <row r="229" spans="1:10" ht="14.1" customHeight="1" x14ac:dyDescent="0.15">
      <c r="A229" s="231"/>
      <c r="B229" s="231"/>
      <c r="C229" s="231"/>
      <c r="D229" s="222" t="s">
        <v>74</v>
      </c>
      <c r="E229" s="224">
        <v>170</v>
      </c>
      <c r="F229" s="224">
        <v>10288</v>
      </c>
      <c r="G229" s="224">
        <v>1748960</v>
      </c>
      <c r="H229" s="224">
        <v>672</v>
      </c>
      <c r="I229" s="224">
        <v>114240</v>
      </c>
      <c r="J229" s="224">
        <v>1634720</v>
      </c>
    </row>
    <row r="230" spans="1:10" ht="14.1" customHeight="1" x14ac:dyDescent="0.15">
      <c r="A230" s="231"/>
      <c r="B230" s="231"/>
      <c r="C230" s="231"/>
      <c r="D230" s="222" t="s">
        <v>71</v>
      </c>
      <c r="E230" s="224">
        <v>1611</v>
      </c>
      <c r="F230" s="224">
        <v>7212</v>
      </c>
      <c r="G230" s="224">
        <v>11618532</v>
      </c>
      <c r="H230" s="224">
        <v>672</v>
      </c>
      <c r="I230" s="224">
        <v>1082592</v>
      </c>
      <c r="J230" s="224">
        <v>10535940</v>
      </c>
    </row>
    <row r="231" spans="1:10" ht="14.1" customHeight="1" x14ac:dyDescent="0.15">
      <c r="A231" s="231"/>
      <c r="B231" s="231"/>
      <c r="C231" s="231"/>
      <c r="D231" s="222" t="s">
        <v>72</v>
      </c>
      <c r="E231" s="224">
        <v>79</v>
      </c>
      <c r="F231" s="224">
        <v>4743</v>
      </c>
      <c r="G231" s="224">
        <v>374697</v>
      </c>
      <c r="H231" s="224">
        <v>672</v>
      </c>
      <c r="I231" s="224">
        <v>53088</v>
      </c>
      <c r="J231" s="224">
        <v>321609</v>
      </c>
    </row>
    <row r="232" spans="1:10" ht="14.1" customHeight="1" x14ac:dyDescent="0.15">
      <c r="A232" s="231"/>
      <c r="B232" s="231"/>
      <c r="C232" s="231"/>
      <c r="D232" s="222" t="s">
        <v>82</v>
      </c>
      <c r="E232" s="224">
        <v>33</v>
      </c>
      <c r="F232" s="224">
        <v>2980</v>
      </c>
      <c r="G232" s="224">
        <v>98340</v>
      </c>
      <c r="H232" s="224">
        <v>672</v>
      </c>
      <c r="I232" s="224">
        <v>22176</v>
      </c>
      <c r="J232" s="224">
        <v>76164</v>
      </c>
    </row>
    <row r="233" spans="1:10" ht="14.1" customHeight="1" x14ac:dyDescent="0.15">
      <c r="A233" s="231"/>
      <c r="B233" s="231"/>
      <c r="C233" s="231"/>
      <c r="D233" s="222" t="s">
        <v>75</v>
      </c>
      <c r="E233" s="224">
        <v>516</v>
      </c>
      <c r="F233" s="224">
        <v>1826</v>
      </c>
      <c r="G233" s="224">
        <v>942216</v>
      </c>
      <c r="H233" s="224">
        <v>672</v>
      </c>
      <c r="I233" s="224">
        <v>346752</v>
      </c>
      <c r="J233" s="224">
        <v>595464</v>
      </c>
    </row>
    <row r="234" spans="1:10" ht="14.1" customHeight="1" x14ac:dyDescent="0.15">
      <c r="A234" s="231"/>
      <c r="B234" s="231"/>
      <c r="C234" s="231"/>
      <c r="D234" s="222" t="s">
        <v>69</v>
      </c>
      <c r="E234" s="224">
        <v>30</v>
      </c>
      <c r="F234" s="224">
        <v>29473</v>
      </c>
      <c r="G234" s="224">
        <v>884190</v>
      </c>
      <c r="H234" s="224">
        <v>672</v>
      </c>
      <c r="I234" s="224">
        <v>20160</v>
      </c>
      <c r="J234" s="224">
        <v>864030</v>
      </c>
    </row>
    <row r="235" spans="1:10" ht="14.1" customHeight="1" x14ac:dyDescent="0.15">
      <c r="A235" s="231"/>
      <c r="B235" s="231"/>
      <c r="C235" s="231"/>
      <c r="D235" s="222" t="s">
        <v>138</v>
      </c>
      <c r="E235" s="224">
        <v>821</v>
      </c>
      <c r="F235" s="224">
        <v>4304</v>
      </c>
      <c r="G235" s="224">
        <v>3533584</v>
      </c>
      <c r="H235" s="224">
        <v>672</v>
      </c>
      <c r="I235" s="224">
        <v>551712</v>
      </c>
      <c r="J235" s="224">
        <v>2981872</v>
      </c>
    </row>
    <row r="236" spans="1:10" ht="14.1" customHeight="1" x14ac:dyDescent="0.15">
      <c r="A236" s="231"/>
      <c r="B236" s="231"/>
      <c r="C236" s="231"/>
      <c r="D236" s="222" t="s">
        <v>139</v>
      </c>
      <c r="E236" s="224">
        <v>432</v>
      </c>
      <c r="F236" s="224">
        <v>5559</v>
      </c>
      <c r="G236" s="224">
        <v>2401488</v>
      </c>
      <c r="H236" s="224">
        <v>672</v>
      </c>
      <c r="I236" s="224">
        <v>290304</v>
      </c>
      <c r="J236" s="224">
        <v>2111184</v>
      </c>
    </row>
    <row r="237" spans="1:10" ht="14.1" customHeight="1" x14ac:dyDescent="0.15">
      <c r="A237" s="231"/>
      <c r="B237" s="235" t="s">
        <v>164</v>
      </c>
      <c r="C237" s="232" t="s">
        <v>67</v>
      </c>
      <c r="D237" s="222" t="s">
        <v>151</v>
      </c>
      <c r="E237" s="224">
        <v>1</v>
      </c>
      <c r="F237" s="224">
        <v>58625</v>
      </c>
      <c r="G237" s="224">
        <v>58625</v>
      </c>
      <c r="H237" s="224">
        <v>1219</v>
      </c>
      <c r="I237" s="224">
        <v>1219</v>
      </c>
      <c r="J237" s="224">
        <v>57406</v>
      </c>
    </row>
    <row r="238" spans="1:10" ht="14.1" customHeight="1" x14ac:dyDescent="0.15">
      <c r="A238" s="231"/>
      <c r="B238" s="231"/>
      <c r="C238" s="231"/>
      <c r="D238" s="222" t="s">
        <v>143</v>
      </c>
      <c r="E238" s="224">
        <v>3</v>
      </c>
      <c r="F238" s="224">
        <v>43085</v>
      </c>
      <c r="G238" s="224">
        <v>129255</v>
      </c>
      <c r="H238" s="224">
        <v>1219</v>
      </c>
      <c r="I238" s="224">
        <v>3657</v>
      </c>
      <c r="J238" s="224">
        <v>125598</v>
      </c>
    </row>
    <row r="239" spans="1:10" ht="14.1" customHeight="1" x14ac:dyDescent="0.15">
      <c r="A239" s="231"/>
      <c r="B239" s="231"/>
      <c r="C239" s="231"/>
      <c r="D239" s="222" t="s">
        <v>153</v>
      </c>
      <c r="E239" s="224">
        <v>3</v>
      </c>
      <c r="F239" s="224">
        <v>43085</v>
      </c>
      <c r="G239" s="224">
        <v>129255</v>
      </c>
      <c r="H239" s="224">
        <v>1219</v>
      </c>
      <c r="I239" s="224">
        <v>3657</v>
      </c>
      <c r="J239" s="224">
        <v>125598</v>
      </c>
    </row>
    <row r="240" spans="1:10" ht="14.1" customHeight="1" x14ac:dyDescent="0.15">
      <c r="A240" s="231"/>
      <c r="B240" s="231"/>
      <c r="C240" s="231"/>
      <c r="D240" s="222" t="s">
        <v>144</v>
      </c>
      <c r="E240" s="224">
        <v>52</v>
      </c>
      <c r="F240" s="224">
        <v>25774</v>
      </c>
      <c r="G240" s="224">
        <v>1340248</v>
      </c>
      <c r="H240" s="224">
        <v>1219</v>
      </c>
      <c r="I240" s="224">
        <v>63388</v>
      </c>
      <c r="J240" s="224">
        <v>1276860</v>
      </c>
    </row>
    <row r="241" spans="1:10" ht="14.1" customHeight="1" x14ac:dyDescent="0.15">
      <c r="A241" s="231"/>
      <c r="B241" s="231"/>
      <c r="C241" s="231"/>
      <c r="D241" s="222" t="s">
        <v>85</v>
      </c>
      <c r="E241" s="224">
        <v>101</v>
      </c>
      <c r="F241" s="224">
        <v>25774</v>
      </c>
      <c r="G241" s="224">
        <v>2603174</v>
      </c>
      <c r="H241" s="224">
        <v>1219</v>
      </c>
      <c r="I241" s="224">
        <v>123119</v>
      </c>
      <c r="J241" s="224">
        <v>2480055</v>
      </c>
    </row>
    <row r="242" spans="1:10" ht="14.1" customHeight="1" x14ac:dyDescent="0.15">
      <c r="A242" s="231"/>
      <c r="B242" s="231"/>
      <c r="C242" s="231"/>
      <c r="D242" s="222" t="s">
        <v>140</v>
      </c>
      <c r="E242" s="224">
        <v>56</v>
      </c>
      <c r="F242" s="224">
        <v>12572</v>
      </c>
      <c r="G242" s="224">
        <v>704032</v>
      </c>
      <c r="H242" s="224">
        <v>1219</v>
      </c>
      <c r="I242" s="224">
        <v>68264</v>
      </c>
      <c r="J242" s="224">
        <v>635768</v>
      </c>
    </row>
    <row r="243" spans="1:10" ht="14.1" customHeight="1" x14ac:dyDescent="0.15">
      <c r="A243" s="231"/>
      <c r="B243" s="231"/>
      <c r="C243" s="231"/>
      <c r="D243" s="222" t="s">
        <v>78</v>
      </c>
      <c r="E243" s="224">
        <v>62</v>
      </c>
      <c r="F243" s="224">
        <v>12572</v>
      </c>
      <c r="G243" s="224">
        <v>779464</v>
      </c>
      <c r="H243" s="224">
        <v>1219</v>
      </c>
      <c r="I243" s="224">
        <v>75578</v>
      </c>
      <c r="J243" s="224">
        <v>703886</v>
      </c>
    </row>
    <row r="244" spans="1:10" ht="14.1" customHeight="1" x14ac:dyDescent="0.15">
      <c r="A244" s="231"/>
      <c r="B244" s="231"/>
      <c r="C244" s="231"/>
      <c r="D244" s="222" t="s">
        <v>145</v>
      </c>
      <c r="E244" s="224">
        <v>62</v>
      </c>
      <c r="F244" s="224">
        <v>9616</v>
      </c>
      <c r="G244" s="224">
        <v>596192</v>
      </c>
      <c r="H244" s="224">
        <v>1219</v>
      </c>
      <c r="I244" s="224">
        <v>75578</v>
      </c>
      <c r="J244" s="224">
        <v>520614</v>
      </c>
    </row>
    <row r="245" spans="1:10" ht="14.1" customHeight="1" x14ac:dyDescent="0.15">
      <c r="A245" s="231"/>
      <c r="B245" s="231"/>
      <c r="C245" s="231"/>
      <c r="D245" s="222" t="s">
        <v>83</v>
      </c>
      <c r="E245" s="224">
        <v>124</v>
      </c>
      <c r="F245" s="224">
        <v>9616</v>
      </c>
      <c r="G245" s="224">
        <v>1192384</v>
      </c>
      <c r="H245" s="224">
        <v>1219</v>
      </c>
      <c r="I245" s="224">
        <v>151156</v>
      </c>
      <c r="J245" s="224">
        <v>1041228</v>
      </c>
    </row>
    <row r="246" spans="1:10" ht="14.1" customHeight="1" x14ac:dyDescent="0.15">
      <c r="A246" s="231"/>
      <c r="B246" s="231"/>
      <c r="C246" s="231"/>
      <c r="D246" s="222" t="s">
        <v>135</v>
      </c>
      <c r="E246" s="224">
        <v>127</v>
      </c>
      <c r="F246" s="224">
        <v>6540</v>
      </c>
      <c r="G246" s="224">
        <v>830580</v>
      </c>
      <c r="H246" s="224">
        <v>1219</v>
      </c>
      <c r="I246" s="224">
        <v>154813</v>
      </c>
      <c r="J246" s="224">
        <v>675767</v>
      </c>
    </row>
    <row r="247" spans="1:10" ht="14.1" customHeight="1" x14ac:dyDescent="0.15">
      <c r="A247" s="231"/>
      <c r="B247" s="231"/>
      <c r="C247" s="231"/>
      <c r="D247" s="222" t="s">
        <v>77</v>
      </c>
      <c r="E247" s="224">
        <v>562</v>
      </c>
      <c r="F247" s="224">
        <v>6540</v>
      </c>
      <c r="G247" s="224">
        <v>3675480</v>
      </c>
      <c r="H247" s="224">
        <v>1219</v>
      </c>
      <c r="I247" s="224">
        <v>685078</v>
      </c>
      <c r="J247" s="224">
        <v>2990402</v>
      </c>
    </row>
    <row r="248" spans="1:10" ht="14.1" customHeight="1" x14ac:dyDescent="0.15">
      <c r="A248" s="231"/>
      <c r="B248" s="231"/>
      <c r="C248" s="231"/>
      <c r="D248" s="222" t="s">
        <v>148</v>
      </c>
      <c r="E248" s="224">
        <v>24</v>
      </c>
      <c r="F248" s="224">
        <v>4071</v>
      </c>
      <c r="G248" s="224">
        <v>97704</v>
      </c>
      <c r="H248" s="224">
        <v>1219</v>
      </c>
      <c r="I248" s="224">
        <v>29256</v>
      </c>
      <c r="J248" s="224">
        <v>68448</v>
      </c>
    </row>
    <row r="249" spans="1:10" ht="14.1" customHeight="1" x14ac:dyDescent="0.15">
      <c r="A249" s="231"/>
      <c r="B249" s="231"/>
      <c r="C249" s="231"/>
      <c r="D249" s="222" t="s">
        <v>86</v>
      </c>
      <c r="E249" s="224">
        <v>48</v>
      </c>
      <c r="F249" s="224">
        <v>4071</v>
      </c>
      <c r="G249" s="224">
        <v>195408</v>
      </c>
      <c r="H249" s="224">
        <v>1219</v>
      </c>
      <c r="I249" s="224">
        <v>58512</v>
      </c>
      <c r="J249" s="224">
        <v>136896</v>
      </c>
    </row>
    <row r="250" spans="1:10" ht="14.1" customHeight="1" x14ac:dyDescent="0.15">
      <c r="A250" s="231"/>
      <c r="B250" s="231"/>
      <c r="C250" s="231"/>
      <c r="D250" s="222" t="s">
        <v>146</v>
      </c>
      <c r="E250" s="224">
        <v>8</v>
      </c>
      <c r="F250" s="224">
        <v>2308</v>
      </c>
      <c r="G250" s="224">
        <v>18464</v>
      </c>
      <c r="H250" s="224">
        <v>1219</v>
      </c>
      <c r="I250" s="224">
        <v>9752</v>
      </c>
      <c r="J250" s="224">
        <v>8712</v>
      </c>
    </row>
    <row r="251" spans="1:10" ht="14.1" customHeight="1" x14ac:dyDescent="0.15">
      <c r="A251" s="231"/>
      <c r="B251" s="231"/>
      <c r="C251" s="231"/>
      <c r="D251" s="222" t="s">
        <v>84</v>
      </c>
      <c r="E251" s="224">
        <v>147</v>
      </c>
      <c r="F251" s="224">
        <v>2308</v>
      </c>
      <c r="G251" s="224">
        <v>339276</v>
      </c>
      <c r="H251" s="224">
        <v>1219</v>
      </c>
      <c r="I251" s="224">
        <v>179193</v>
      </c>
      <c r="J251" s="224">
        <v>160083</v>
      </c>
    </row>
    <row r="252" spans="1:10" ht="14.1" customHeight="1" x14ac:dyDescent="0.15">
      <c r="A252" s="231"/>
      <c r="B252" s="231"/>
      <c r="C252" s="231"/>
      <c r="D252" s="222" t="s">
        <v>147</v>
      </c>
      <c r="E252" s="224">
        <v>1</v>
      </c>
      <c r="F252" s="224">
        <v>1154</v>
      </c>
      <c r="G252" s="224">
        <v>1154</v>
      </c>
      <c r="H252" s="224">
        <v>1219</v>
      </c>
      <c r="I252" s="224">
        <v>1219</v>
      </c>
      <c r="J252" s="224">
        <v>-65</v>
      </c>
    </row>
    <row r="253" spans="1:10" ht="14.1" customHeight="1" x14ac:dyDescent="0.15">
      <c r="A253" s="231"/>
      <c r="B253" s="231"/>
      <c r="C253" s="231"/>
      <c r="D253" s="222" t="s">
        <v>89</v>
      </c>
      <c r="E253" s="224">
        <v>169</v>
      </c>
      <c r="F253" s="224">
        <v>1154</v>
      </c>
      <c r="G253" s="224">
        <v>195026</v>
      </c>
      <c r="H253" s="224">
        <v>1219</v>
      </c>
      <c r="I253" s="224">
        <v>206011</v>
      </c>
      <c r="J253" s="224">
        <v>-10985</v>
      </c>
    </row>
    <row r="254" spans="1:10" ht="29.1" customHeight="1" x14ac:dyDescent="0.15">
      <c r="A254" s="231"/>
      <c r="B254" s="231"/>
      <c r="C254" s="230" t="s">
        <v>156</v>
      </c>
      <c r="D254" s="222" t="s">
        <v>101</v>
      </c>
      <c r="E254" s="224">
        <v>1</v>
      </c>
      <c r="F254" s="224">
        <v>44446</v>
      </c>
      <c r="G254" s="224">
        <v>44446</v>
      </c>
      <c r="H254" s="224">
        <v>2580</v>
      </c>
      <c r="I254" s="224">
        <v>2580</v>
      </c>
      <c r="J254" s="224">
        <v>41866</v>
      </c>
    </row>
    <row r="255" spans="1:10" ht="14.1" customHeight="1" x14ac:dyDescent="0.15">
      <c r="A255" s="231"/>
      <c r="B255" s="231"/>
      <c r="C255" s="231"/>
      <c r="D255" s="222" t="s">
        <v>79</v>
      </c>
      <c r="E255" s="224">
        <v>10</v>
      </c>
      <c r="F255" s="224">
        <v>27135</v>
      </c>
      <c r="G255" s="224">
        <v>271350</v>
      </c>
      <c r="H255" s="224">
        <v>2580</v>
      </c>
      <c r="I255" s="224">
        <v>25800</v>
      </c>
      <c r="J255" s="224">
        <v>245550</v>
      </c>
    </row>
    <row r="256" spans="1:10" ht="14.1" customHeight="1" x14ac:dyDescent="0.15">
      <c r="A256" s="231"/>
      <c r="B256" s="231"/>
      <c r="C256" s="231"/>
      <c r="D256" s="222" t="s">
        <v>73</v>
      </c>
      <c r="E256" s="224">
        <v>5</v>
      </c>
      <c r="F256" s="224">
        <v>13933</v>
      </c>
      <c r="G256" s="224">
        <v>69665</v>
      </c>
      <c r="H256" s="224">
        <v>2580</v>
      </c>
      <c r="I256" s="224">
        <v>12900</v>
      </c>
      <c r="J256" s="224">
        <v>56765</v>
      </c>
    </row>
    <row r="257" spans="1:10" ht="14.1" customHeight="1" x14ac:dyDescent="0.15">
      <c r="A257" s="231"/>
      <c r="B257" s="231"/>
      <c r="C257" s="231"/>
      <c r="D257" s="222" t="s">
        <v>74</v>
      </c>
      <c r="E257" s="224">
        <v>1</v>
      </c>
      <c r="F257" s="224">
        <v>10977</v>
      </c>
      <c r="G257" s="224">
        <v>10977</v>
      </c>
      <c r="H257" s="224">
        <v>2580</v>
      </c>
      <c r="I257" s="224">
        <v>2580</v>
      </c>
      <c r="J257" s="224">
        <v>8397</v>
      </c>
    </row>
    <row r="258" spans="1:10" ht="14.1" customHeight="1" x14ac:dyDescent="0.15">
      <c r="A258" s="231"/>
      <c r="B258" s="231"/>
      <c r="C258" s="231"/>
      <c r="D258" s="222" t="s">
        <v>71</v>
      </c>
      <c r="E258" s="224">
        <v>89</v>
      </c>
      <c r="F258" s="224">
        <v>7901</v>
      </c>
      <c r="G258" s="224">
        <v>703189</v>
      </c>
      <c r="H258" s="224">
        <v>2580</v>
      </c>
      <c r="I258" s="224">
        <v>229620</v>
      </c>
      <c r="J258" s="224">
        <v>473569</v>
      </c>
    </row>
    <row r="259" spans="1:10" ht="14.1" customHeight="1" x14ac:dyDescent="0.15">
      <c r="A259" s="231"/>
      <c r="B259" s="231"/>
      <c r="C259" s="231"/>
      <c r="D259" s="222" t="s">
        <v>82</v>
      </c>
      <c r="E259" s="224">
        <v>1</v>
      </c>
      <c r="F259" s="224">
        <v>3669</v>
      </c>
      <c r="G259" s="224">
        <v>3669</v>
      </c>
      <c r="H259" s="224">
        <v>2580</v>
      </c>
      <c r="I259" s="224">
        <v>2580</v>
      </c>
      <c r="J259" s="224">
        <v>1089</v>
      </c>
    </row>
    <row r="260" spans="1:10" ht="29.1" customHeight="1" x14ac:dyDescent="0.15">
      <c r="A260" s="231"/>
      <c r="B260" s="231"/>
      <c r="C260" s="230" t="s">
        <v>158</v>
      </c>
      <c r="D260" s="222" t="s">
        <v>88</v>
      </c>
      <c r="E260" s="224">
        <v>45</v>
      </c>
      <c r="F260" s="224">
        <v>59297</v>
      </c>
      <c r="G260" s="224">
        <v>2668365</v>
      </c>
      <c r="H260" s="224">
        <v>1891</v>
      </c>
      <c r="I260" s="224">
        <v>85095</v>
      </c>
      <c r="J260" s="224">
        <v>2583270</v>
      </c>
    </row>
    <row r="261" spans="1:10" ht="14.1" customHeight="1" x14ac:dyDescent="0.15">
      <c r="A261" s="231"/>
      <c r="B261" s="231"/>
      <c r="C261" s="231"/>
      <c r="D261" s="222" t="s">
        <v>101</v>
      </c>
      <c r="E261" s="224">
        <v>458</v>
      </c>
      <c r="F261" s="224">
        <v>43757</v>
      </c>
      <c r="G261" s="224">
        <v>20040706</v>
      </c>
      <c r="H261" s="224">
        <v>1891</v>
      </c>
      <c r="I261" s="224">
        <v>866078</v>
      </c>
      <c r="J261" s="224">
        <v>19174628</v>
      </c>
    </row>
    <row r="262" spans="1:10" ht="14.1" customHeight="1" x14ac:dyDescent="0.15">
      <c r="A262" s="231"/>
      <c r="B262" s="231"/>
      <c r="C262" s="231"/>
      <c r="D262" s="222" t="s">
        <v>79</v>
      </c>
      <c r="E262" s="224">
        <v>4212</v>
      </c>
      <c r="F262" s="224">
        <v>26446</v>
      </c>
      <c r="G262" s="224">
        <v>111390552</v>
      </c>
      <c r="H262" s="224">
        <v>1891</v>
      </c>
      <c r="I262" s="224">
        <v>7964892</v>
      </c>
      <c r="J262" s="224">
        <v>103425660</v>
      </c>
    </row>
    <row r="263" spans="1:10" ht="14.1" customHeight="1" x14ac:dyDescent="0.15">
      <c r="A263" s="231"/>
      <c r="B263" s="231"/>
      <c r="C263" s="231"/>
      <c r="D263" s="222" t="s">
        <v>73</v>
      </c>
      <c r="E263" s="224">
        <v>3073</v>
      </c>
      <c r="F263" s="224">
        <v>13244</v>
      </c>
      <c r="G263" s="224">
        <v>40698812</v>
      </c>
      <c r="H263" s="224">
        <v>1891</v>
      </c>
      <c r="I263" s="224">
        <v>5811043</v>
      </c>
      <c r="J263" s="224">
        <v>34887769</v>
      </c>
    </row>
    <row r="264" spans="1:10" ht="14.1" customHeight="1" x14ac:dyDescent="0.15">
      <c r="A264" s="231"/>
      <c r="B264" s="231"/>
      <c r="C264" s="231"/>
      <c r="D264" s="222" t="s">
        <v>74</v>
      </c>
      <c r="E264" s="224">
        <v>10378</v>
      </c>
      <c r="F264" s="224">
        <v>10288</v>
      </c>
      <c r="G264" s="224">
        <v>106768864</v>
      </c>
      <c r="H264" s="224">
        <v>1891</v>
      </c>
      <c r="I264" s="224">
        <v>19624798</v>
      </c>
      <c r="J264" s="224">
        <v>87144066</v>
      </c>
    </row>
    <row r="265" spans="1:10" ht="14.1" customHeight="1" x14ac:dyDescent="0.15">
      <c r="A265" s="231"/>
      <c r="B265" s="231"/>
      <c r="C265" s="231"/>
      <c r="D265" s="222" t="s">
        <v>71</v>
      </c>
      <c r="E265" s="224">
        <v>7845</v>
      </c>
      <c r="F265" s="224">
        <v>7212</v>
      </c>
      <c r="G265" s="224">
        <v>56578140</v>
      </c>
      <c r="H265" s="224">
        <v>1891</v>
      </c>
      <c r="I265" s="224">
        <v>14834895</v>
      </c>
      <c r="J265" s="224">
        <v>41743245</v>
      </c>
    </row>
    <row r="266" spans="1:10" ht="14.1" customHeight="1" x14ac:dyDescent="0.15">
      <c r="A266" s="231"/>
      <c r="B266" s="231"/>
      <c r="C266" s="231"/>
      <c r="D266" s="222" t="s">
        <v>72</v>
      </c>
      <c r="E266" s="224">
        <v>1338</v>
      </c>
      <c r="F266" s="224">
        <v>4743</v>
      </c>
      <c r="G266" s="224">
        <v>6346134</v>
      </c>
      <c r="H266" s="224">
        <v>1891</v>
      </c>
      <c r="I266" s="224">
        <v>2530158</v>
      </c>
      <c r="J266" s="224">
        <v>3815976</v>
      </c>
    </row>
    <row r="267" spans="1:10" ht="14.1" customHeight="1" x14ac:dyDescent="0.15">
      <c r="A267" s="231"/>
      <c r="B267" s="231"/>
      <c r="C267" s="231"/>
      <c r="D267" s="222" t="s">
        <v>82</v>
      </c>
      <c r="E267" s="224">
        <v>903</v>
      </c>
      <c r="F267" s="224">
        <v>2980</v>
      </c>
      <c r="G267" s="224">
        <v>2690940</v>
      </c>
      <c r="H267" s="224">
        <v>1891</v>
      </c>
      <c r="I267" s="224">
        <v>1707573</v>
      </c>
      <c r="J267" s="224">
        <v>983367</v>
      </c>
    </row>
    <row r="268" spans="1:10" ht="14.1" customHeight="1" x14ac:dyDescent="0.15">
      <c r="A268" s="231" t="s">
        <v>2</v>
      </c>
      <c r="B268" s="231" t="s">
        <v>53</v>
      </c>
      <c r="C268" s="231"/>
      <c r="D268" s="231"/>
      <c r="E268" s="224">
        <v>9536</v>
      </c>
      <c r="F268" s="224"/>
      <c r="G268" s="224">
        <v>115138820</v>
      </c>
      <c r="H268" s="224"/>
      <c r="I268" s="224">
        <v>15421430</v>
      </c>
      <c r="J268" s="224">
        <v>99717390</v>
      </c>
    </row>
    <row r="269" spans="1:10" ht="14.1" customHeight="1" x14ac:dyDescent="0.15">
      <c r="A269" s="231"/>
      <c r="B269" s="222" t="s">
        <v>63</v>
      </c>
      <c r="C269" s="222" t="s">
        <v>64</v>
      </c>
      <c r="D269" s="222" t="s">
        <v>65</v>
      </c>
      <c r="E269" s="233">
        <v>19</v>
      </c>
      <c r="F269" s="233">
        <v>13948</v>
      </c>
      <c r="G269" s="233">
        <v>265012</v>
      </c>
      <c r="H269" s="233">
        <v>0</v>
      </c>
      <c r="I269" s="233">
        <v>0</v>
      </c>
      <c r="J269" s="233">
        <v>265012</v>
      </c>
    </row>
    <row r="270" spans="1:10" ht="14.1" customHeight="1" x14ac:dyDescent="0.15">
      <c r="A270" s="231"/>
      <c r="B270" s="235" t="s">
        <v>66</v>
      </c>
      <c r="C270" s="232" t="s">
        <v>67</v>
      </c>
      <c r="D270" s="222" t="s">
        <v>133</v>
      </c>
      <c r="E270" s="234"/>
      <c r="F270" s="234"/>
      <c r="G270" s="234"/>
      <c r="H270" s="234"/>
      <c r="I270" s="234"/>
      <c r="J270" s="234"/>
    </row>
    <row r="271" spans="1:10" ht="14.1" customHeight="1" x14ac:dyDescent="0.15">
      <c r="A271" s="231"/>
      <c r="B271" s="231"/>
      <c r="C271" s="231"/>
      <c r="D271" s="222" t="s">
        <v>131</v>
      </c>
      <c r="E271" s="224">
        <v>16</v>
      </c>
      <c r="F271" s="224">
        <v>13948</v>
      </c>
      <c r="G271" s="224">
        <v>223168</v>
      </c>
      <c r="H271" s="224">
        <v>0</v>
      </c>
      <c r="I271" s="224">
        <v>0</v>
      </c>
      <c r="J271" s="224">
        <v>223168</v>
      </c>
    </row>
    <row r="272" spans="1:10" ht="29.1" customHeight="1" x14ac:dyDescent="0.15">
      <c r="A272" s="231"/>
      <c r="B272" s="231"/>
      <c r="C272" s="221" t="s">
        <v>156</v>
      </c>
      <c r="D272" s="222" t="s">
        <v>132</v>
      </c>
      <c r="E272" s="224">
        <v>2</v>
      </c>
      <c r="F272" s="224">
        <v>15309</v>
      </c>
      <c r="G272" s="224">
        <v>30618</v>
      </c>
      <c r="H272" s="224">
        <v>2580</v>
      </c>
      <c r="I272" s="224">
        <v>5160</v>
      </c>
      <c r="J272" s="224">
        <v>25458</v>
      </c>
    </row>
    <row r="273" spans="1:10" ht="29.1" customHeight="1" x14ac:dyDescent="0.15">
      <c r="A273" s="231"/>
      <c r="B273" s="231"/>
      <c r="C273" s="221" t="s">
        <v>158</v>
      </c>
      <c r="D273" s="222" t="s">
        <v>132</v>
      </c>
      <c r="E273" s="224">
        <v>1828</v>
      </c>
      <c r="F273" s="224">
        <v>14620</v>
      </c>
      <c r="G273" s="224">
        <v>26725360</v>
      </c>
      <c r="H273" s="224">
        <v>1891</v>
      </c>
      <c r="I273" s="224">
        <v>3456748</v>
      </c>
      <c r="J273" s="224">
        <v>23268612</v>
      </c>
    </row>
    <row r="274" spans="1:10" ht="42.95" customHeight="1" x14ac:dyDescent="0.15">
      <c r="A274" s="231"/>
      <c r="B274" s="230" t="s">
        <v>168</v>
      </c>
      <c r="C274" s="232" t="s">
        <v>67</v>
      </c>
      <c r="D274" s="222" t="s">
        <v>144</v>
      </c>
      <c r="E274" s="224">
        <v>1</v>
      </c>
      <c r="F274" s="224">
        <v>25774</v>
      </c>
      <c r="G274" s="224">
        <v>25774</v>
      </c>
      <c r="H274" s="224">
        <v>0</v>
      </c>
      <c r="I274" s="224">
        <v>0</v>
      </c>
      <c r="J274" s="224">
        <v>25774</v>
      </c>
    </row>
    <row r="275" spans="1:10" ht="14.1" customHeight="1" x14ac:dyDescent="0.15">
      <c r="A275" s="231"/>
      <c r="B275" s="231"/>
      <c r="C275" s="231"/>
      <c r="D275" s="222" t="s">
        <v>85</v>
      </c>
      <c r="E275" s="224">
        <v>14</v>
      </c>
      <c r="F275" s="224">
        <v>25774</v>
      </c>
      <c r="G275" s="224">
        <v>360836</v>
      </c>
      <c r="H275" s="224">
        <v>0</v>
      </c>
      <c r="I275" s="224">
        <v>0</v>
      </c>
      <c r="J275" s="224">
        <v>360836</v>
      </c>
    </row>
    <row r="276" spans="1:10" ht="14.1" customHeight="1" x14ac:dyDescent="0.15">
      <c r="A276" s="231"/>
      <c r="B276" s="231"/>
      <c r="C276" s="231"/>
      <c r="D276" s="222" t="s">
        <v>140</v>
      </c>
      <c r="E276" s="224">
        <v>6</v>
      </c>
      <c r="F276" s="224">
        <v>12572</v>
      </c>
      <c r="G276" s="224">
        <v>75432</v>
      </c>
      <c r="H276" s="224">
        <v>0</v>
      </c>
      <c r="I276" s="224">
        <v>0</v>
      </c>
      <c r="J276" s="224">
        <v>75432</v>
      </c>
    </row>
    <row r="277" spans="1:10" ht="14.1" customHeight="1" x14ac:dyDescent="0.15">
      <c r="A277" s="231"/>
      <c r="B277" s="231"/>
      <c r="C277" s="231"/>
      <c r="D277" s="222" t="s">
        <v>78</v>
      </c>
      <c r="E277" s="224">
        <v>14</v>
      </c>
      <c r="F277" s="224">
        <v>12572</v>
      </c>
      <c r="G277" s="224">
        <v>176008</v>
      </c>
      <c r="H277" s="224">
        <v>0</v>
      </c>
      <c r="I277" s="224">
        <v>0</v>
      </c>
      <c r="J277" s="224">
        <v>176008</v>
      </c>
    </row>
    <row r="278" spans="1:10" ht="14.1" customHeight="1" x14ac:dyDescent="0.15">
      <c r="A278" s="231"/>
      <c r="B278" s="231"/>
      <c r="C278" s="231"/>
      <c r="D278" s="222" t="s">
        <v>77</v>
      </c>
      <c r="E278" s="224">
        <v>3</v>
      </c>
      <c r="F278" s="224">
        <v>6540</v>
      </c>
      <c r="G278" s="224">
        <v>19620</v>
      </c>
      <c r="H278" s="224">
        <v>0</v>
      </c>
      <c r="I278" s="224">
        <v>0</v>
      </c>
      <c r="J278" s="224">
        <v>19620</v>
      </c>
    </row>
    <row r="279" spans="1:10" ht="14.1" customHeight="1" x14ac:dyDescent="0.15">
      <c r="A279" s="231"/>
      <c r="B279" s="231"/>
      <c r="C279" s="231"/>
      <c r="D279" s="222" t="s">
        <v>84</v>
      </c>
      <c r="E279" s="224">
        <v>1</v>
      </c>
      <c r="F279" s="224">
        <v>2308</v>
      </c>
      <c r="G279" s="224">
        <v>2308</v>
      </c>
      <c r="H279" s="224">
        <v>0</v>
      </c>
      <c r="I279" s="224">
        <v>0</v>
      </c>
      <c r="J279" s="224">
        <v>2308</v>
      </c>
    </row>
    <row r="280" spans="1:10" ht="14.1" customHeight="1" x14ac:dyDescent="0.15">
      <c r="A280" s="231"/>
      <c r="B280" s="231"/>
      <c r="C280" s="231"/>
      <c r="D280" s="222" t="s">
        <v>147</v>
      </c>
      <c r="E280" s="224">
        <v>2</v>
      </c>
      <c r="F280" s="224">
        <v>1154</v>
      </c>
      <c r="G280" s="224">
        <v>2308</v>
      </c>
      <c r="H280" s="224">
        <v>0</v>
      </c>
      <c r="I280" s="224">
        <v>0</v>
      </c>
      <c r="J280" s="224">
        <v>2308</v>
      </c>
    </row>
    <row r="281" spans="1:10" ht="14.1" customHeight="1" x14ac:dyDescent="0.15">
      <c r="A281" s="231"/>
      <c r="B281" s="231"/>
      <c r="C281" s="231"/>
      <c r="D281" s="222" t="s">
        <v>142</v>
      </c>
      <c r="E281" s="224">
        <v>2</v>
      </c>
      <c r="F281" s="224">
        <v>4887</v>
      </c>
      <c r="G281" s="224">
        <v>9774</v>
      </c>
      <c r="H281" s="224">
        <v>0</v>
      </c>
      <c r="I281" s="224">
        <v>0</v>
      </c>
      <c r="J281" s="224">
        <v>9774</v>
      </c>
    </row>
    <row r="282" spans="1:10" ht="14.1" customHeight="1" x14ac:dyDescent="0.15">
      <c r="A282" s="231"/>
      <c r="B282" s="231"/>
      <c r="C282" s="231"/>
      <c r="D282" s="222" t="s">
        <v>137</v>
      </c>
      <c r="E282" s="224">
        <v>2</v>
      </c>
      <c r="F282" s="224">
        <v>4887</v>
      </c>
      <c r="G282" s="224">
        <v>9774</v>
      </c>
      <c r="H282" s="224">
        <v>0</v>
      </c>
      <c r="I282" s="224">
        <v>0</v>
      </c>
      <c r="J282" s="224">
        <v>9774</v>
      </c>
    </row>
    <row r="283" spans="1:10" ht="29.1" customHeight="1" x14ac:dyDescent="0.15">
      <c r="A283" s="231"/>
      <c r="B283" s="231"/>
      <c r="C283" s="230" t="s">
        <v>156</v>
      </c>
      <c r="D283" s="222" t="s">
        <v>70</v>
      </c>
      <c r="E283" s="224">
        <v>3</v>
      </c>
      <c r="F283" s="224">
        <v>3817</v>
      </c>
      <c r="G283" s="224">
        <v>11451</v>
      </c>
      <c r="H283" s="224">
        <v>1361</v>
      </c>
      <c r="I283" s="224">
        <v>4083</v>
      </c>
      <c r="J283" s="224">
        <v>7368</v>
      </c>
    </row>
    <row r="284" spans="1:10" ht="14.1" customHeight="1" x14ac:dyDescent="0.15">
      <c r="A284" s="231"/>
      <c r="B284" s="231"/>
      <c r="C284" s="231"/>
      <c r="D284" s="222" t="s">
        <v>79</v>
      </c>
      <c r="E284" s="224">
        <v>1</v>
      </c>
      <c r="F284" s="224">
        <v>27135</v>
      </c>
      <c r="G284" s="224">
        <v>27135</v>
      </c>
      <c r="H284" s="224">
        <v>1361</v>
      </c>
      <c r="I284" s="224">
        <v>1361</v>
      </c>
      <c r="J284" s="224">
        <v>25774</v>
      </c>
    </row>
    <row r="285" spans="1:10" ht="14.1" customHeight="1" x14ac:dyDescent="0.15">
      <c r="A285" s="231"/>
      <c r="B285" s="231"/>
      <c r="C285" s="231"/>
      <c r="D285" s="222" t="s">
        <v>73</v>
      </c>
      <c r="E285" s="224">
        <v>1</v>
      </c>
      <c r="F285" s="224">
        <v>13933</v>
      </c>
      <c r="G285" s="224">
        <v>13933</v>
      </c>
      <c r="H285" s="224">
        <v>1361</v>
      </c>
      <c r="I285" s="224">
        <v>1361</v>
      </c>
      <c r="J285" s="224">
        <v>12572</v>
      </c>
    </row>
    <row r="286" spans="1:10" ht="14.1" customHeight="1" x14ac:dyDescent="0.15">
      <c r="A286" s="231"/>
      <c r="B286" s="231"/>
      <c r="C286" s="231"/>
      <c r="D286" s="222" t="s">
        <v>71</v>
      </c>
      <c r="E286" s="224">
        <v>3</v>
      </c>
      <c r="F286" s="224">
        <v>7901</v>
      </c>
      <c r="G286" s="224">
        <v>23703</v>
      </c>
      <c r="H286" s="224">
        <v>1361</v>
      </c>
      <c r="I286" s="224">
        <v>4083</v>
      </c>
      <c r="J286" s="224">
        <v>19620</v>
      </c>
    </row>
    <row r="287" spans="1:10" ht="14.1" customHeight="1" x14ac:dyDescent="0.15">
      <c r="A287" s="231"/>
      <c r="B287" s="231"/>
      <c r="C287" s="231"/>
      <c r="D287" s="222" t="s">
        <v>75</v>
      </c>
      <c r="E287" s="224">
        <v>31</v>
      </c>
      <c r="F287" s="224">
        <v>2515</v>
      </c>
      <c r="G287" s="224">
        <v>77965</v>
      </c>
      <c r="H287" s="224">
        <v>1361</v>
      </c>
      <c r="I287" s="224">
        <v>42191</v>
      </c>
      <c r="J287" s="224">
        <v>35774</v>
      </c>
    </row>
    <row r="288" spans="1:10" ht="14.1" customHeight="1" x14ac:dyDescent="0.15">
      <c r="A288" s="231"/>
      <c r="B288" s="231"/>
      <c r="C288" s="231"/>
      <c r="D288" s="222" t="s">
        <v>138</v>
      </c>
      <c r="E288" s="224">
        <v>4</v>
      </c>
      <c r="F288" s="224">
        <v>4993</v>
      </c>
      <c r="G288" s="224">
        <v>19972</v>
      </c>
      <c r="H288" s="224">
        <v>1361</v>
      </c>
      <c r="I288" s="224">
        <v>5444</v>
      </c>
      <c r="J288" s="224">
        <v>14528</v>
      </c>
    </row>
    <row r="289" spans="1:10" ht="29.1" customHeight="1" x14ac:dyDescent="0.15">
      <c r="A289" s="231"/>
      <c r="B289" s="231"/>
      <c r="C289" s="230" t="s">
        <v>157</v>
      </c>
      <c r="D289" s="222" t="s">
        <v>138</v>
      </c>
      <c r="E289" s="224">
        <v>2</v>
      </c>
      <c r="F289" s="224">
        <v>4941</v>
      </c>
      <c r="G289" s="224">
        <v>9882</v>
      </c>
      <c r="H289" s="224">
        <v>1309</v>
      </c>
      <c r="I289" s="224">
        <v>2618</v>
      </c>
      <c r="J289" s="224">
        <v>7264</v>
      </c>
    </row>
    <row r="290" spans="1:10" ht="14.1" customHeight="1" x14ac:dyDescent="0.15">
      <c r="A290" s="231"/>
      <c r="B290" s="231"/>
      <c r="C290" s="231"/>
      <c r="D290" s="222" t="s">
        <v>139</v>
      </c>
      <c r="E290" s="224">
        <v>1</v>
      </c>
      <c r="F290" s="224">
        <v>5559</v>
      </c>
      <c r="G290" s="224">
        <v>5559</v>
      </c>
      <c r="H290" s="224">
        <v>1309</v>
      </c>
      <c r="I290" s="224">
        <v>1309</v>
      </c>
      <c r="J290" s="224">
        <v>4250</v>
      </c>
    </row>
    <row r="291" spans="1:10" ht="29.1" customHeight="1" x14ac:dyDescent="0.15">
      <c r="A291" s="231"/>
      <c r="B291" s="231"/>
      <c r="C291" s="230" t="s">
        <v>158</v>
      </c>
      <c r="D291" s="222" t="s">
        <v>70</v>
      </c>
      <c r="E291" s="224">
        <v>210</v>
      </c>
      <c r="F291" s="224">
        <v>3128</v>
      </c>
      <c r="G291" s="224">
        <v>656880</v>
      </c>
      <c r="H291" s="224">
        <v>672</v>
      </c>
      <c r="I291" s="224">
        <v>141120</v>
      </c>
      <c r="J291" s="224">
        <v>515760</v>
      </c>
    </row>
    <row r="292" spans="1:10" ht="14.1" customHeight="1" x14ac:dyDescent="0.15">
      <c r="A292" s="231"/>
      <c r="B292" s="231"/>
      <c r="C292" s="231"/>
      <c r="D292" s="222" t="s">
        <v>101</v>
      </c>
      <c r="E292" s="224">
        <v>1</v>
      </c>
      <c r="F292" s="224">
        <v>43757</v>
      </c>
      <c r="G292" s="224">
        <v>43757</v>
      </c>
      <c r="H292" s="224">
        <v>672</v>
      </c>
      <c r="I292" s="224">
        <v>672</v>
      </c>
      <c r="J292" s="224">
        <v>43085</v>
      </c>
    </row>
    <row r="293" spans="1:10" ht="14.1" customHeight="1" x14ac:dyDescent="0.15">
      <c r="A293" s="231"/>
      <c r="B293" s="231"/>
      <c r="C293" s="231"/>
      <c r="D293" s="222" t="s">
        <v>79</v>
      </c>
      <c r="E293" s="224">
        <v>433</v>
      </c>
      <c r="F293" s="224">
        <v>26446</v>
      </c>
      <c r="G293" s="224">
        <v>11451118</v>
      </c>
      <c r="H293" s="224">
        <v>672</v>
      </c>
      <c r="I293" s="224">
        <v>290976</v>
      </c>
      <c r="J293" s="224">
        <v>11160142</v>
      </c>
    </row>
    <row r="294" spans="1:10" ht="14.1" customHeight="1" x14ac:dyDescent="0.15">
      <c r="A294" s="231"/>
      <c r="B294" s="231"/>
      <c r="C294" s="231"/>
      <c r="D294" s="222" t="s">
        <v>73</v>
      </c>
      <c r="E294" s="224">
        <v>858</v>
      </c>
      <c r="F294" s="224">
        <v>13244</v>
      </c>
      <c r="G294" s="224">
        <v>11363352</v>
      </c>
      <c r="H294" s="224">
        <v>672</v>
      </c>
      <c r="I294" s="224">
        <v>576576</v>
      </c>
      <c r="J294" s="224">
        <v>10786776</v>
      </c>
    </row>
    <row r="295" spans="1:10" ht="14.1" customHeight="1" x14ac:dyDescent="0.15">
      <c r="A295" s="231"/>
      <c r="B295" s="231"/>
      <c r="C295" s="231"/>
      <c r="D295" s="222" t="s">
        <v>71</v>
      </c>
      <c r="E295" s="224">
        <v>63</v>
      </c>
      <c r="F295" s="224">
        <v>7212</v>
      </c>
      <c r="G295" s="224">
        <v>454356</v>
      </c>
      <c r="H295" s="224">
        <v>672</v>
      </c>
      <c r="I295" s="224">
        <v>42336</v>
      </c>
      <c r="J295" s="224">
        <v>412020</v>
      </c>
    </row>
    <row r="296" spans="1:10" ht="14.1" customHeight="1" x14ac:dyDescent="0.15">
      <c r="A296" s="231"/>
      <c r="B296" s="231"/>
      <c r="C296" s="231"/>
      <c r="D296" s="222" t="s">
        <v>75</v>
      </c>
      <c r="E296" s="224">
        <v>404</v>
      </c>
      <c r="F296" s="224">
        <v>1826</v>
      </c>
      <c r="G296" s="224">
        <v>737704</v>
      </c>
      <c r="H296" s="224">
        <v>672</v>
      </c>
      <c r="I296" s="224">
        <v>271488</v>
      </c>
      <c r="J296" s="224">
        <v>466216</v>
      </c>
    </row>
    <row r="297" spans="1:10" ht="14.1" customHeight="1" x14ac:dyDescent="0.15">
      <c r="A297" s="231"/>
      <c r="B297" s="231"/>
      <c r="C297" s="231"/>
      <c r="D297" s="222" t="s">
        <v>138</v>
      </c>
      <c r="E297" s="224">
        <v>13</v>
      </c>
      <c r="F297" s="224">
        <v>4304</v>
      </c>
      <c r="G297" s="224">
        <v>55952</v>
      </c>
      <c r="H297" s="224">
        <v>672</v>
      </c>
      <c r="I297" s="224">
        <v>8736</v>
      </c>
      <c r="J297" s="224">
        <v>47216</v>
      </c>
    </row>
    <row r="298" spans="1:10" ht="14.1" customHeight="1" x14ac:dyDescent="0.15">
      <c r="A298" s="231"/>
      <c r="B298" s="231"/>
      <c r="C298" s="231"/>
      <c r="D298" s="222" t="s">
        <v>139</v>
      </c>
      <c r="E298" s="224">
        <v>5</v>
      </c>
      <c r="F298" s="224">
        <v>5559</v>
      </c>
      <c r="G298" s="224">
        <v>27795</v>
      </c>
      <c r="H298" s="224">
        <v>672</v>
      </c>
      <c r="I298" s="224">
        <v>3360</v>
      </c>
      <c r="J298" s="224">
        <v>24435</v>
      </c>
    </row>
    <row r="299" spans="1:10" ht="14.1" customHeight="1" x14ac:dyDescent="0.15">
      <c r="A299" s="231"/>
      <c r="B299" s="235" t="s">
        <v>164</v>
      </c>
      <c r="C299" s="232" t="s">
        <v>67</v>
      </c>
      <c r="D299" s="222" t="s">
        <v>144</v>
      </c>
      <c r="E299" s="224">
        <v>5</v>
      </c>
      <c r="F299" s="224">
        <v>25774</v>
      </c>
      <c r="G299" s="224">
        <v>128870</v>
      </c>
      <c r="H299" s="224">
        <v>1219</v>
      </c>
      <c r="I299" s="224">
        <v>6095</v>
      </c>
      <c r="J299" s="224">
        <v>122775</v>
      </c>
    </row>
    <row r="300" spans="1:10" ht="14.1" customHeight="1" x14ac:dyDescent="0.15">
      <c r="A300" s="231"/>
      <c r="B300" s="231"/>
      <c r="C300" s="231"/>
      <c r="D300" s="222" t="s">
        <v>85</v>
      </c>
      <c r="E300" s="224">
        <v>3</v>
      </c>
      <c r="F300" s="224">
        <v>25774</v>
      </c>
      <c r="G300" s="224">
        <v>77322</v>
      </c>
      <c r="H300" s="224">
        <v>1219</v>
      </c>
      <c r="I300" s="224">
        <v>3657</v>
      </c>
      <c r="J300" s="224">
        <v>73665</v>
      </c>
    </row>
    <row r="301" spans="1:10" ht="14.1" customHeight="1" x14ac:dyDescent="0.15">
      <c r="A301" s="231"/>
      <c r="B301" s="231"/>
      <c r="C301" s="231"/>
      <c r="D301" s="222" t="s">
        <v>140</v>
      </c>
      <c r="E301" s="224">
        <v>4</v>
      </c>
      <c r="F301" s="224">
        <v>12572</v>
      </c>
      <c r="G301" s="224">
        <v>50288</v>
      </c>
      <c r="H301" s="224">
        <v>1219</v>
      </c>
      <c r="I301" s="224">
        <v>4876</v>
      </c>
      <c r="J301" s="224">
        <v>45412</v>
      </c>
    </row>
    <row r="302" spans="1:10" ht="14.1" customHeight="1" x14ac:dyDescent="0.15">
      <c r="A302" s="231"/>
      <c r="B302" s="231"/>
      <c r="C302" s="231"/>
      <c r="D302" s="222" t="s">
        <v>78</v>
      </c>
      <c r="E302" s="224">
        <v>5</v>
      </c>
      <c r="F302" s="224">
        <v>12572</v>
      </c>
      <c r="G302" s="224">
        <v>62860</v>
      </c>
      <c r="H302" s="224">
        <v>1219</v>
      </c>
      <c r="I302" s="224">
        <v>6095</v>
      </c>
      <c r="J302" s="224">
        <v>56765</v>
      </c>
    </row>
    <row r="303" spans="1:10" ht="14.1" customHeight="1" x14ac:dyDescent="0.15">
      <c r="A303" s="231"/>
      <c r="B303" s="231"/>
      <c r="C303" s="231"/>
      <c r="D303" s="222" t="s">
        <v>145</v>
      </c>
      <c r="E303" s="224">
        <v>9</v>
      </c>
      <c r="F303" s="224">
        <v>9616</v>
      </c>
      <c r="G303" s="224">
        <v>86544</v>
      </c>
      <c r="H303" s="224">
        <v>1219</v>
      </c>
      <c r="I303" s="224">
        <v>10971</v>
      </c>
      <c r="J303" s="224">
        <v>75573</v>
      </c>
    </row>
    <row r="304" spans="1:10" ht="14.1" customHeight="1" x14ac:dyDescent="0.15">
      <c r="A304" s="231"/>
      <c r="B304" s="231"/>
      <c r="C304" s="231"/>
      <c r="D304" s="222" t="s">
        <v>83</v>
      </c>
      <c r="E304" s="224">
        <v>1</v>
      </c>
      <c r="F304" s="224">
        <v>9616</v>
      </c>
      <c r="G304" s="224">
        <v>9616</v>
      </c>
      <c r="H304" s="224">
        <v>1219</v>
      </c>
      <c r="I304" s="224">
        <v>1219</v>
      </c>
      <c r="J304" s="224">
        <v>8397</v>
      </c>
    </row>
    <row r="305" spans="1:10" ht="14.1" customHeight="1" x14ac:dyDescent="0.15">
      <c r="A305" s="231"/>
      <c r="B305" s="231"/>
      <c r="C305" s="231"/>
      <c r="D305" s="222" t="s">
        <v>135</v>
      </c>
      <c r="E305" s="224">
        <v>11</v>
      </c>
      <c r="F305" s="224">
        <v>6540</v>
      </c>
      <c r="G305" s="224">
        <v>71940</v>
      </c>
      <c r="H305" s="224">
        <v>1219</v>
      </c>
      <c r="I305" s="224">
        <v>13409</v>
      </c>
      <c r="J305" s="224">
        <v>58531</v>
      </c>
    </row>
    <row r="306" spans="1:10" ht="14.1" customHeight="1" x14ac:dyDescent="0.15">
      <c r="A306" s="231"/>
      <c r="B306" s="231"/>
      <c r="C306" s="231"/>
      <c r="D306" s="222" t="s">
        <v>77</v>
      </c>
      <c r="E306" s="224">
        <v>33</v>
      </c>
      <c r="F306" s="224">
        <v>6540</v>
      </c>
      <c r="G306" s="224">
        <v>215820</v>
      </c>
      <c r="H306" s="224">
        <v>1219</v>
      </c>
      <c r="I306" s="224">
        <v>40227</v>
      </c>
      <c r="J306" s="224">
        <v>175593</v>
      </c>
    </row>
    <row r="307" spans="1:10" ht="14.1" customHeight="1" x14ac:dyDescent="0.15">
      <c r="A307" s="231"/>
      <c r="B307" s="231"/>
      <c r="C307" s="231"/>
      <c r="D307" s="222" t="s">
        <v>89</v>
      </c>
      <c r="E307" s="224">
        <v>5</v>
      </c>
      <c r="F307" s="224">
        <v>1154</v>
      </c>
      <c r="G307" s="224">
        <v>5770</v>
      </c>
      <c r="H307" s="224">
        <v>1219</v>
      </c>
      <c r="I307" s="224">
        <v>6095</v>
      </c>
      <c r="J307" s="224">
        <v>-325</v>
      </c>
    </row>
    <row r="308" spans="1:10" ht="29.1" customHeight="1" x14ac:dyDescent="0.15">
      <c r="A308" s="231"/>
      <c r="B308" s="231"/>
      <c r="C308" s="230" t="s">
        <v>156</v>
      </c>
      <c r="D308" s="222" t="s">
        <v>79</v>
      </c>
      <c r="E308" s="224">
        <v>3</v>
      </c>
      <c r="F308" s="224">
        <v>27135</v>
      </c>
      <c r="G308" s="224">
        <v>81405</v>
      </c>
      <c r="H308" s="224">
        <v>2580</v>
      </c>
      <c r="I308" s="224">
        <v>7740</v>
      </c>
      <c r="J308" s="224">
        <v>73665</v>
      </c>
    </row>
    <row r="309" spans="1:10" ht="14.1" customHeight="1" x14ac:dyDescent="0.15">
      <c r="A309" s="231"/>
      <c r="B309" s="231"/>
      <c r="C309" s="231"/>
      <c r="D309" s="222" t="s">
        <v>73</v>
      </c>
      <c r="E309" s="224">
        <v>3</v>
      </c>
      <c r="F309" s="224">
        <v>13933</v>
      </c>
      <c r="G309" s="224">
        <v>41799</v>
      </c>
      <c r="H309" s="224">
        <v>2580</v>
      </c>
      <c r="I309" s="224">
        <v>7740</v>
      </c>
      <c r="J309" s="224">
        <v>34059</v>
      </c>
    </row>
    <row r="310" spans="1:10" ht="14.1" customHeight="1" x14ac:dyDescent="0.15">
      <c r="A310" s="231"/>
      <c r="B310" s="231"/>
      <c r="C310" s="231"/>
      <c r="D310" s="222" t="s">
        <v>71</v>
      </c>
      <c r="E310" s="224">
        <v>47</v>
      </c>
      <c r="F310" s="224">
        <v>7901</v>
      </c>
      <c r="G310" s="224">
        <v>371347</v>
      </c>
      <c r="H310" s="224">
        <v>2580</v>
      </c>
      <c r="I310" s="224">
        <v>121260</v>
      </c>
      <c r="J310" s="224">
        <v>250087</v>
      </c>
    </row>
    <row r="311" spans="1:10" ht="29.1" customHeight="1" x14ac:dyDescent="0.15">
      <c r="A311" s="231"/>
      <c r="B311" s="231"/>
      <c r="C311" s="230" t="s">
        <v>158</v>
      </c>
      <c r="D311" s="222" t="s">
        <v>101</v>
      </c>
      <c r="E311" s="224">
        <v>23</v>
      </c>
      <c r="F311" s="224">
        <v>43757</v>
      </c>
      <c r="G311" s="224">
        <v>1006411</v>
      </c>
      <c r="H311" s="224">
        <v>1891</v>
      </c>
      <c r="I311" s="224">
        <v>43493</v>
      </c>
      <c r="J311" s="224">
        <v>962918</v>
      </c>
    </row>
    <row r="312" spans="1:10" ht="14.1" customHeight="1" x14ac:dyDescent="0.15">
      <c r="A312" s="231"/>
      <c r="B312" s="231"/>
      <c r="C312" s="231"/>
      <c r="D312" s="222" t="s">
        <v>79</v>
      </c>
      <c r="E312" s="224">
        <v>527</v>
      </c>
      <c r="F312" s="224">
        <v>26446</v>
      </c>
      <c r="G312" s="224">
        <v>13937042</v>
      </c>
      <c r="H312" s="224">
        <v>1891</v>
      </c>
      <c r="I312" s="224">
        <v>996557</v>
      </c>
      <c r="J312" s="224">
        <v>12940485</v>
      </c>
    </row>
    <row r="313" spans="1:10" ht="14.1" customHeight="1" x14ac:dyDescent="0.15">
      <c r="A313" s="231"/>
      <c r="B313" s="231"/>
      <c r="C313" s="231"/>
      <c r="D313" s="222" t="s">
        <v>73</v>
      </c>
      <c r="E313" s="224">
        <v>1070</v>
      </c>
      <c r="F313" s="224">
        <v>13244</v>
      </c>
      <c r="G313" s="224">
        <v>14171080</v>
      </c>
      <c r="H313" s="224">
        <v>1891</v>
      </c>
      <c r="I313" s="224">
        <v>2023370</v>
      </c>
      <c r="J313" s="224">
        <v>12147710</v>
      </c>
    </row>
    <row r="314" spans="1:10" ht="14.1" customHeight="1" x14ac:dyDescent="0.15">
      <c r="A314" s="231"/>
      <c r="B314" s="231"/>
      <c r="C314" s="231"/>
      <c r="D314" s="222" t="s">
        <v>74</v>
      </c>
      <c r="E314" s="224">
        <v>1380</v>
      </c>
      <c r="F314" s="224">
        <v>10288</v>
      </c>
      <c r="G314" s="224">
        <v>14197440</v>
      </c>
      <c r="H314" s="224">
        <v>1891</v>
      </c>
      <c r="I314" s="224">
        <v>2609580</v>
      </c>
      <c r="J314" s="224">
        <v>11587860</v>
      </c>
    </row>
    <row r="315" spans="1:10" ht="14.1" customHeight="1" x14ac:dyDescent="0.15">
      <c r="A315" s="231"/>
      <c r="B315" s="231"/>
      <c r="C315" s="231"/>
      <c r="D315" s="222" t="s">
        <v>71</v>
      </c>
      <c r="E315" s="224">
        <v>2448</v>
      </c>
      <c r="F315" s="224">
        <v>7212</v>
      </c>
      <c r="G315" s="224">
        <v>17654976</v>
      </c>
      <c r="H315" s="224">
        <v>1891</v>
      </c>
      <c r="I315" s="224">
        <v>4629168</v>
      </c>
      <c r="J315" s="224">
        <v>13025808</v>
      </c>
    </row>
    <row r="316" spans="1:10" ht="14.1" customHeight="1" x14ac:dyDescent="0.15">
      <c r="A316" s="231"/>
      <c r="B316" s="231"/>
      <c r="C316" s="231"/>
      <c r="D316" s="222" t="s">
        <v>72</v>
      </c>
      <c r="E316" s="224">
        <v>8</v>
      </c>
      <c r="F316" s="224">
        <v>4743</v>
      </c>
      <c r="G316" s="224">
        <v>37944</v>
      </c>
      <c r="H316" s="224">
        <v>1891</v>
      </c>
      <c r="I316" s="224">
        <v>15128</v>
      </c>
      <c r="J316" s="224">
        <v>22816</v>
      </c>
    </row>
    <row r="317" spans="1:10" ht="14.1" customHeight="1" x14ac:dyDescent="0.15">
      <c r="A317" s="231"/>
      <c r="B317" s="231"/>
      <c r="C317" s="231"/>
      <c r="D317" s="222" t="s">
        <v>82</v>
      </c>
      <c r="E317" s="224">
        <v>8</v>
      </c>
      <c r="F317" s="224">
        <v>2980</v>
      </c>
      <c r="G317" s="224">
        <v>23840</v>
      </c>
      <c r="H317" s="224">
        <v>1891</v>
      </c>
      <c r="I317" s="224">
        <v>15128</v>
      </c>
      <c r="J317" s="224">
        <v>8712</v>
      </c>
    </row>
    <row r="318" spans="1:10" ht="29.1" customHeight="1" x14ac:dyDescent="0.15">
      <c r="A318" s="230" t="s">
        <v>169</v>
      </c>
      <c r="B318" s="231" t="s">
        <v>53</v>
      </c>
      <c r="C318" s="231"/>
      <c r="D318" s="231"/>
      <c r="E318" s="224">
        <v>73359</v>
      </c>
      <c r="F318" s="224"/>
      <c r="G318" s="224">
        <v>886551916</v>
      </c>
      <c r="H318" s="224"/>
      <c r="I318" s="224">
        <v>134635476</v>
      </c>
      <c r="J318" s="224">
        <v>751916440</v>
      </c>
    </row>
    <row r="319" spans="1:10" ht="14.1" customHeight="1" x14ac:dyDescent="0.15">
      <c r="A319" s="231"/>
      <c r="B319" s="222" t="s">
        <v>63</v>
      </c>
      <c r="C319" s="222" t="s">
        <v>64</v>
      </c>
      <c r="D319" s="222" t="s">
        <v>65</v>
      </c>
      <c r="E319" s="233">
        <v>94</v>
      </c>
      <c r="F319" s="233">
        <v>13948</v>
      </c>
      <c r="G319" s="233">
        <v>1311112</v>
      </c>
      <c r="H319" s="233">
        <v>0</v>
      </c>
      <c r="I319" s="233">
        <v>0</v>
      </c>
      <c r="J319" s="233">
        <v>1311112</v>
      </c>
    </row>
    <row r="320" spans="1:10" ht="14.1" customHeight="1" x14ac:dyDescent="0.15">
      <c r="A320" s="231"/>
      <c r="B320" s="235" t="s">
        <v>66</v>
      </c>
      <c r="C320" s="232" t="s">
        <v>67</v>
      </c>
      <c r="D320" s="222" t="s">
        <v>133</v>
      </c>
      <c r="E320" s="234"/>
      <c r="F320" s="234"/>
      <c r="G320" s="234"/>
      <c r="H320" s="234"/>
      <c r="I320" s="234"/>
      <c r="J320" s="234"/>
    </row>
    <row r="321" spans="1:10" ht="14.1" customHeight="1" x14ac:dyDescent="0.15">
      <c r="A321" s="231"/>
      <c r="B321" s="231"/>
      <c r="C321" s="231"/>
      <c r="D321" s="222" t="s">
        <v>131</v>
      </c>
      <c r="E321" s="224">
        <v>69</v>
      </c>
      <c r="F321" s="224">
        <v>13948</v>
      </c>
      <c r="G321" s="224">
        <v>962412</v>
      </c>
      <c r="H321" s="224">
        <v>0</v>
      </c>
      <c r="I321" s="224">
        <v>0</v>
      </c>
      <c r="J321" s="224">
        <v>962412</v>
      </c>
    </row>
    <row r="322" spans="1:10" ht="29.1" customHeight="1" x14ac:dyDescent="0.15">
      <c r="A322" s="231"/>
      <c r="B322" s="231"/>
      <c r="C322" s="221" t="s">
        <v>156</v>
      </c>
      <c r="D322" s="222" t="s">
        <v>132</v>
      </c>
      <c r="E322" s="224">
        <v>32</v>
      </c>
      <c r="F322" s="224">
        <v>15309</v>
      </c>
      <c r="G322" s="224">
        <v>489888</v>
      </c>
      <c r="H322" s="224">
        <v>3965</v>
      </c>
      <c r="I322" s="224">
        <v>126877</v>
      </c>
      <c r="J322" s="224">
        <v>363011</v>
      </c>
    </row>
    <row r="323" spans="1:10" ht="29.1" customHeight="1" x14ac:dyDescent="0.15">
      <c r="A323" s="231"/>
      <c r="B323" s="231"/>
      <c r="C323" s="221" t="s">
        <v>158</v>
      </c>
      <c r="D323" s="222" t="s">
        <v>132</v>
      </c>
      <c r="E323" s="224">
        <v>7467</v>
      </c>
      <c r="F323" s="224">
        <v>14620</v>
      </c>
      <c r="G323" s="224">
        <v>109167540</v>
      </c>
      <c r="H323" s="224">
        <v>2275</v>
      </c>
      <c r="I323" s="224">
        <v>16984110</v>
      </c>
      <c r="J323" s="224">
        <v>92183430</v>
      </c>
    </row>
    <row r="324" spans="1:10" ht="14.1" customHeight="1" x14ac:dyDescent="0.15">
      <c r="A324" s="231"/>
      <c r="B324" s="235" t="s">
        <v>76</v>
      </c>
      <c r="C324" s="232" t="s">
        <v>67</v>
      </c>
      <c r="D324" s="222" t="s">
        <v>135</v>
      </c>
      <c r="E324" s="224">
        <v>12</v>
      </c>
      <c r="F324" s="224">
        <v>6540</v>
      </c>
      <c r="G324" s="224">
        <v>78480</v>
      </c>
      <c r="H324" s="224">
        <v>0</v>
      </c>
      <c r="I324" s="224">
        <v>0</v>
      </c>
      <c r="J324" s="224">
        <v>78480</v>
      </c>
    </row>
    <row r="325" spans="1:10" ht="14.1" customHeight="1" x14ac:dyDescent="0.15">
      <c r="A325" s="231"/>
      <c r="B325" s="231"/>
      <c r="C325" s="231"/>
      <c r="D325" s="222" t="s">
        <v>77</v>
      </c>
      <c r="E325" s="224">
        <v>13</v>
      </c>
      <c r="F325" s="224">
        <v>6540</v>
      </c>
      <c r="G325" s="224">
        <v>85020</v>
      </c>
      <c r="H325" s="224">
        <v>0</v>
      </c>
      <c r="I325" s="224">
        <v>0</v>
      </c>
      <c r="J325" s="224">
        <v>85020</v>
      </c>
    </row>
    <row r="326" spans="1:10" ht="14.1" customHeight="1" x14ac:dyDescent="0.15">
      <c r="A326" s="231"/>
      <c r="B326" s="231"/>
      <c r="C326" s="231"/>
      <c r="D326" s="222" t="s">
        <v>134</v>
      </c>
      <c r="E326" s="224">
        <v>2</v>
      </c>
      <c r="F326" s="224">
        <v>7055</v>
      </c>
      <c r="G326" s="224">
        <v>14110</v>
      </c>
      <c r="H326" s="224">
        <v>0</v>
      </c>
      <c r="I326" s="224">
        <v>0</v>
      </c>
      <c r="J326" s="224">
        <v>14110</v>
      </c>
    </row>
    <row r="327" spans="1:10" ht="29.1" customHeight="1" x14ac:dyDescent="0.15">
      <c r="A327" s="231"/>
      <c r="B327" s="231"/>
      <c r="C327" s="230" t="s">
        <v>156</v>
      </c>
      <c r="D327" s="222" t="s">
        <v>87</v>
      </c>
      <c r="E327" s="224">
        <v>1</v>
      </c>
      <c r="F327" s="224">
        <v>15467</v>
      </c>
      <c r="G327" s="224">
        <v>15467</v>
      </c>
      <c r="H327" s="224">
        <v>8278</v>
      </c>
      <c r="I327" s="224">
        <v>8278</v>
      </c>
      <c r="J327" s="224">
        <v>7189</v>
      </c>
    </row>
    <row r="328" spans="1:10" ht="14.1" customHeight="1" x14ac:dyDescent="0.15">
      <c r="A328" s="231"/>
      <c r="B328" s="231"/>
      <c r="C328" s="231"/>
      <c r="D328" s="222" t="s">
        <v>71</v>
      </c>
      <c r="E328" s="224">
        <v>3</v>
      </c>
      <c r="F328" s="224">
        <v>7901</v>
      </c>
      <c r="G328" s="224">
        <v>23703</v>
      </c>
      <c r="H328" s="224">
        <v>1361</v>
      </c>
      <c r="I328" s="224">
        <v>4083</v>
      </c>
      <c r="J328" s="224">
        <v>19620</v>
      </c>
    </row>
    <row r="329" spans="1:10" ht="14.1" customHeight="1" x14ac:dyDescent="0.15">
      <c r="A329" s="231"/>
      <c r="B329" s="231"/>
      <c r="C329" s="231"/>
      <c r="D329" s="222" t="s">
        <v>91</v>
      </c>
      <c r="E329" s="224">
        <v>186</v>
      </c>
      <c r="F329" s="224">
        <v>8416</v>
      </c>
      <c r="G329" s="224">
        <v>1565376</v>
      </c>
      <c r="H329" s="224">
        <v>1361</v>
      </c>
      <c r="I329" s="224">
        <v>253146</v>
      </c>
      <c r="J329" s="224">
        <v>1312230</v>
      </c>
    </row>
    <row r="330" spans="1:10" ht="29.1" customHeight="1" x14ac:dyDescent="0.15">
      <c r="A330" s="231"/>
      <c r="B330" s="231"/>
      <c r="C330" s="230" t="s">
        <v>158</v>
      </c>
      <c r="D330" s="222" t="s">
        <v>87</v>
      </c>
      <c r="E330" s="224">
        <v>12</v>
      </c>
      <c r="F330" s="224">
        <v>15467</v>
      </c>
      <c r="G330" s="224">
        <v>185604</v>
      </c>
      <c r="H330" s="224">
        <v>8278</v>
      </c>
      <c r="I330" s="224">
        <v>99332</v>
      </c>
      <c r="J330" s="224">
        <v>86272</v>
      </c>
    </row>
    <row r="331" spans="1:10" ht="14.1" customHeight="1" x14ac:dyDescent="0.15">
      <c r="A331" s="231"/>
      <c r="B331" s="231"/>
      <c r="C331" s="231"/>
      <c r="D331" s="222" t="s">
        <v>71</v>
      </c>
      <c r="E331" s="224">
        <v>11761</v>
      </c>
      <c r="F331" s="224">
        <v>7212</v>
      </c>
      <c r="G331" s="224">
        <v>84820332</v>
      </c>
      <c r="H331" s="224">
        <v>672</v>
      </c>
      <c r="I331" s="224">
        <v>7903392</v>
      </c>
      <c r="J331" s="224">
        <v>76916940</v>
      </c>
    </row>
    <row r="332" spans="1:10" ht="14.1" customHeight="1" x14ac:dyDescent="0.15">
      <c r="A332" s="231"/>
      <c r="B332" s="231"/>
      <c r="C332" s="231"/>
      <c r="D332" s="222" t="s">
        <v>91</v>
      </c>
      <c r="E332" s="224">
        <v>836</v>
      </c>
      <c r="F332" s="224">
        <v>7727</v>
      </c>
      <c r="G332" s="224">
        <v>6459772</v>
      </c>
      <c r="H332" s="224">
        <v>672</v>
      </c>
      <c r="I332" s="224">
        <v>561792</v>
      </c>
      <c r="J332" s="224">
        <v>5897980</v>
      </c>
    </row>
    <row r="333" spans="1:10" ht="14.1" customHeight="1" x14ac:dyDescent="0.15">
      <c r="A333" s="231"/>
      <c r="B333" s="235" t="s">
        <v>159</v>
      </c>
      <c r="C333" s="232" t="s">
        <v>108</v>
      </c>
      <c r="D333" s="222" t="s">
        <v>160</v>
      </c>
      <c r="E333" s="224">
        <v>937</v>
      </c>
      <c r="F333" s="224">
        <v>24755</v>
      </c>
      <c r="G333" s="224">
        <v>23195435</v>
      </c>
      <c r="H333" s="224">
        <v>4105</v>
      </c>
      <c r="I333" s="224">
        <v>3846385</v>
      </c>
      <c r="J333" s="224">
        <v>19349050</v>
      </c>
    </row>
    <row r="334" spans="1:10" ht="14.1" customHeight="1" x14ac:dyDescent="0.15">
      <c r="A334" s="231"/>
      <c r="B334" s="231"/>
      <c r="C334" s="231"/>
      <c r="D334" s="222" t="s">
        <v>161</v>
      </c>
      <c r="E334" s="224">
        <v>15</v>
      </c>
      <c r="F334" s="224">
        <v>4210</v>
      </c>
      <c r="G334" s="224">
        <v>63150</v>
      </c>
      <c r="H334" s="224">
        <v>0</v>
      </c>
      <c r="I334" s="224">
        <v>0</v>
      </c>
      <c r="J334" s="224">
        <v>63150</v>
      </c>
    </row>
    <row r="335" spans="1:10" ht="14.1" customHeight="1" x14ac:dyDescent="0.15">
      <c r="A335" s="231"/>
      <c r="B335" s="231"/>
      <c r="C335" s="231"/>
      <c r="D335" s="222" t="s">
        <v>162</v>
      </c>
      <c r="E335" s="224">
        <v>10086</v>
      </c>
      <c r="F335" s="224">
        <v>21320</v>
      </c>
      <c r="G335" s="224">
        <v>215033520</v>
      </c>
      <c r="H335" s="224">
        <v>4105</v>
      </c>
      <c r="I335" s="224">
        <v>41403030</v>
      </c>
      <c r="J335" s="224">
        <v>173630490</v>
      </c>
    </row>
    <row r="336" spans="1:10" ht="14.1" customHeight="1" x14ac:dyDescent="0.15">
      <c r="A336" s="231"/>
      <c r="B336" s="231"/>
      <c r="C336" s="231"/>
      <c r="D336" s="222" t="s">
        <v>163</v>
      </c>
      <c r="E336" s="224">
        <v>27</v>
      </c>
      <c r="F336" s="224">
        <v>2137</v>
      </c>
      <c r="G336" s="224">
        <v>57699</v>
      </c>
      <c r="H336" s="224">
        <v>0</v>
      </c>
      <c r="I336" s="224">
        <v>0</v>
      </c>
      <c r="J336" s="224">
        <v>57699</v>
      </c>
    </row>
    <row r="337" spans="1:10" ht="42.95" customHeight="1" x14ac:dyDescent="0.15">
      <c r="A337" s="231"/>
      <c r="B337" s="230" t="s">
        <v>168</v>
      </c>
      <c r="C337" s="232" t="s">
        <v>67</v>
      </c>
      <c r="D337" s="222" t="s">
        <v>144</v>
      </c>
      <c r="E337" s="224">
        <v>6</v>
      </c>
      <c r="F337" s="224">
        <v>25774</v>
      </c>
      <c r="G337" s="224">
        <v>154644</v>
      </c>
      <c r="H337" s="224">
        <v>0</v>
      </c>
      <c r="I337" s="224">
        <v>0</v>
      </c>
      <c r="J337" s="224">
        <v>154644</v>
      </c>
    </row>
    <row r="338" spans="1:10" ht="14.1" customHeight="1" x14ac:dyDescent="0.15">
      <c r="A338" s="231"/>
      <c r="B338" s="231"/>
      <c r="C338" s="231"/>
      <c r="D338" s="222" t="s">
        <v>85</v>
      </c>
      <c r="E338" s="224">
        <v>48</v>
      </c>
      <c r="F338" s="224">
        <v>25774</v>
      </c>
      <c r="G338" s="224">
        <v>1237152</v>
      </c>
      <c r="H338" s="224">
        <v>0</v>
      </c>
      <c r="I338" s="224">
        <v>0</v>
      </c>
      <c r="J338" s="224">
        <v>1237152</v>
      </c>
    </row>
    <row r="339" spans="1:10" ht="14.1" customHeight="1" x14ac:dyDescent="0.15">
      <c r="A339" s="231"/>
      <c r="B339" s="231"/>
      <c r="C339" s="231"/>
      <c r="D339" s="222" t="s">
        <v>140</v>
      </c>
      <c r="E339" s="224">
        <v>12</v>
      </c>
      <c r="F339" s="224">
        <v>12572</v>
      </c>
      <c r="G339" s="224">
        <v>150864</v>
      </c>
      <c r="H339" s="224">
        <v>0</v>
      </c>
      <c r="I339" s="224">
        <v>0</v>
      </c>
      <c r="J339" s="224">
        <v>150864</v>
      </c>
    </row>
    <row r="340" spans="1:10" ht="14.1" customHeight="1" x14ac:dyDescent="0.15">
      <c r="A340" s="231"/>
      <c r="B340" s="231"/>
      <c r="C340" s="231"/>
      <c r="D340" s="222" t="s">
        <v>78</v>
      </c>
      <c r="E340" s="224">
        <v>17</v>
      </c>
      <c r="F340" s="224">
        <v>12572</v>
      </c>
      <c r="G340" s="224">
        <v>213724</v>
      </c>
      <c r="H340" s="224">
        <v>0</v>
      </c>
      <c r="I340" s="224">
        <v>0</v>
      </c>
      <c r="J340" s="224">
        <v>213724</v>
      </c>
    </row>
    <row r="341" spans="1:10" ht="14.1" customHeight="1" x14ac:dyDescent="0.15">
      <c r="A341" s="231"/>
      <c r="B341" s="231"/>
      <c r="C341" s="231"/>
      <c r="D341" s="222" t="s">
        <v>145</v>
      </c>
      <c r="E341" s="224">
        <v>2</v>
      </c>
      <c r="F341" s="224">
        <v>9616</v>
      </c>
      <c r="G341" s="224">
        <v>19232</v>
      </c>
      <c r="H341" s="224">
        <v>0</v>
      </c>
      <c r="I341" s="224">
        <v>0</v>
      </c>
      <c r="J341" s="224">
        <v>19232</v>
      </c>
    </row>
    <row r="342" spans="1:10" ht="14.1" customHeight="1" x14ac:dyDescent="0.15">
      <c r="A342" s="231"/>
      <c r="B342" s="231"/>
      <c r="C342" s="231"/>
      <c r="D342" s="222" t="s">
        <v>83</v>
      </c>
      <c r="E342" s="224">
        <v>15</v>
      </c>
      <c r="F342" s="224">
        <v>9616</v>
      </c>
      <c r="G342" s="224">
        <v>144240</v>
      </c>
      <c r="H342" s="224">
        <v>0</v>
      </c>
      <c r="I342" s="224">
        <v>0</v>
      </c>
      <c r="J342" s="224">
        <v>144240</v>
      </c>
    </row>
    <row r="343" spans="1:10" ht="14.1" customHeight="1" x14ac:dyDescent="0.15">
      <c r="A343" s="231"/>
      <c r="B343" s="231"/>
      <c r="C343" s="231"/>
      <c r="D343" s="222" t="s">
        <v>135</v>
      </c>
      <c r="E343" s="224">
        <v>7</v>
      </c>
      <c r="F343" s="224">
        <v>6540</v>
      </c>
      <c r="G343" s="224">
        <v>45780</v>
      </c>
      <c r="H343" s="224">
        <v>0</v>
      </c>
      <c r="I343" s="224">
        <v>0</v>
      </c>
      <c r="J343" s="224">
        <v>45780</v>
      </c>
    </row>
    <row r="344" spans="1:10" ht="14.1" customHeight="1" x14ac:dyDescent="0.15">
      <c r="A344" s="231"/>
      <c r="B344" s="231"/>
      <c r="C344" s="231"/>
      <c r="D344" s="222" t="s">
        <v>77</v>
      </c>
      <c r="E344" s="224">
        <v>73</v>
      </c>
      <c r="F344" s="224">
        <v>6540</v>
      </c>
      <c r="G344" s="224">
        <v>477420</v>
      </c>
      <c r="H344" s="224">
        <v>0</v>
      </c>
      <c r="I344" s="224">
        <v>0</v>
      </c>
      <c r="J344" s="224">
        <v>477420</v>
      </c>
    </row>
    <row r="345" spans="1:10" ht="14.1" customHeight="1" x14ac:dyDescent="0.15">
      <c r="A345" s="231"/>
      <c r="B345" s="231"/>
      <c r="C345" s="231"/>
      <c r="D345" s="222" t="s">
        <v>148</v>
      </c>
      <c r="E345" s="224">
        <v>3</v>
      </c>
      <c r="F345" s="224">
        <v>4071</v>
      </c>
      <c r="G345" s="224">
        <v>12213</v>
      </c>
      <c r="H345" s="224">
        <v>0</v>
      </c>
      <c r="I345" s="224">
        <v>0</v>
      </c>
      <c r="J345" s="224">
        <v>12213</v>
      </c>
    </row>
    <row r="346" spans="1:10" ht="14.1" customHeight="1" x14ac:dyDescent="0.15">
      <c r="A346" s="231"/>
      <c r="B346" s="231"/>
      <c r="C346" s="231"/>
      <c r="D346" s="222" t="s">
        <v>86</v>
      </c>
      <c r="E346" s="224">
        <v>3</v>
      </c>
      <c r="F346" s="224">
        <v>4071</v>
      </c>
      <c r="G346" s="224">
        <v>12213</v>
      </c>
      <c r="H346" s="224">
        <v>0</v>
      </c>
      <c r="I346" s="224">
        <v>0</v>
      </c>
      <c r="J346" s="224">
        <v>12213</v>
      </c>
    </row>
    <row r="347" spans="1:10" ht="14.1" customHeight="1" x14ac:dyDescent="0.15">
      <c r="A347" s="231"/>
      <c r="B347" s="231"/>
      <c r="C347" s="231"/>
      <c r="D347" s="222" t="s">
        <v>84</v>
      </c>
      <c r="E347" s="224">
        <v>11</v>
      </c>
      <c r="F347" s="224">
        <v>2308</v>
      </c>
      <c r="G347" s="224">
        <v>25388</v>
      </c>
      <c r="H347" s="224">
        <v>0</v>
      </c>
      <c r="I347" s="224">
        <v>0</v>
      </c>
      <c r="J347" s="224">
        <v>25388</v>
      </c>
    </row>
    <row r="348" spans="1:10" ht="14.1" customHeight="1" x14ac:dyDescent="0.15">
      <c r="A348" s="231"/>
      <c r="B348" s="231"/>
      <c r="C348" s="231"/>
      <c r="D348" s="222" t="s">
        <v>147</v>
      </c>
      <c r="E348" s="224">
        <v>1</v>
      </c>
      <c r="F348" s="224">
        <v>1154</v>
      </c>
      <c r="G348" s="224">
        <v>1154</v>
      </c>
      <c r="H348" s="224">
        <v>0</v>
      </c>
      <c r="I348" s="224">
        <v>0</v>
      </c>
      <c r="J348" s="224">
        <v>1154</v>
      </c>
    </row>
    <row r="349" spans="1:10" ht="14.1" customHeight="1" x14ac:dyDescent="0.15">
      <c r="A349" s="231"/>
      <c r="B349" s="231"/>
      <c r="C349" s="231"/>
      <c r="D349" s="222" t="s">
        <v>89</v>
      </c>
      <c r="E349" s="224">
        <v>1</v>
      </c>
      <c r="F349" s="224">
        <v>1154</v>
      </c>
      <c r="G349" s="224">
        <v>1154</v>
      </c>
      <c r="H349" s="224">
        <v>0</v>
      </c>
      <c r="I349" s="224">
        <v>0</v>
      </c>
      <c r="J349" s="224">
        <v>1154</v>
      </c>
    </row>
    <row r="350" spans="1:10" ht="14.1" customHeight="1" x14ac:dyDescent="0.15">
      <c r="A350" s="231"/>
      <c r="B350" s="231"/>
      <c r="C350" s="231"/>
      <c r="D350" s="222" t="s">
        <v>102</v>
      </c>
      <c r="E350" s="224">
        <v>1</v>
      </c>
      <c r="F350" s="224">
        <v>519</v>
      </c>
      <c r="G350" s="224">
        <v>519</v>
      </c>
      <c r="H350" s="224">
        <v>0</v>
      </c>
      <c r="I350" s="224">
        <v>0</v>
      </c>
      <c r="J350" s="224">
        <v>519</v>
      </c>
    </row>
    <row r="351" spans="1:10" ht="14.1" customHeight="1" x14ac:dyDescent="0.15">
      <c r="A351" s="231"/>
      <c r="B351" s="231"/>
      <c r="C351" s="231"/>
      <c r="D351" s="222" t="s">
        <v>152</v>
      </c>
      <c r="E351" s="224">
        <v>1</v>
      </c>
      <c r="F351" s="224">
        <v>28801</v>
      </c>
      <c r="G351" s="224">
        <v>28801</v>
      </c>
      <c r="H351" s="224">
        <v>0</v>
      </c>
      <c r="I351" s="224">
        <v>0</v>
      </c>
      <c r="J351" s="224">
        <v>28801</v>
      </c>
    </row>
    <row r="352" spans="1:10" ht="14.1" customHeight="1" x14ac:dyDescent="0.15">
      <c r="A352" s="231"/>
      <c r="B352" s="231"/>
      <c r="C352" s="231"/>
      <c r="D352" s="222" t="s">
        <v>141</v>
      </c>
      <c r="E352" s="224">
        <v>1</v>
      </c>
      <c r="F352" s="224">
        <v>3632</v>
      </c>
      <c r="G352" s="224">
        <v>3632</v>
      </c>
      <c r="H352" s="224">
        <v>0</v>
      </c>
      <c r="I352" s="224">
        <v>0</v>
      </c>
      <c r="J352" s="224">
        <v>3632</v>
      </c>
    </row>
    <row r="353" spans="1:10" ht="14.1" customHeight="1" x14ac:dyDescent="0.15">
      <c r="A353" s="231"/>
      <c r="B353" s="231"/>
      <c r="C353" s="231"/>
      <c r="D353" s="222" t="s">
        <v>142</v>
      </c>
      <c r="E353" s="224">
        <v>2</v>
      </c>
      <c r="F353" s="224">
        <v>4887</v>
      </c>
      <c r="G353" s="224">
        <v>9774</v>
      </c>
      <c r="H353" s="224">
        <v>0</v>
      </c>
      <c r="I353" s="224">
        <v>0</v>
      </c>
      <c r="J353" s="224">
        <v>9774</v>
      </c>
    </row>
    <row r="354" spans="1:10" ht="14.1" customHeight="1" x14ac:dyDescent="0.15">
      <c r="A354" s="231"/>
      <c r="B354" s="231"/>
      <c r="C354" s="231"/>
      <c r="D354" s="222" t="s">
        <v>137</v>
      </c>
      <c r="E354" s="224">
        <v>12</v>
      </c>
      <c r="F354" s="224">
        <v>4887</v>
      </c>
      <c r="G354" s="224">
        <v>58644</v>
      </c>
      <c r="H354" s="224">
        <v>0</v>
      </c>
      <c r="I354" s="224">
        <v>0</v>
      </c>
      <c r="J354" s="224">
        <v>58644</v>
      </c>
    </row>
    <row r="355" spans="1:10" ht="29.1" customHeight="1" x14ac:dyDescent="0.15">
      <c r="A355" s="231"/>
      <c r="B355" s="231"/>
      <c r="C355" s="230" t="s">
        <v>156</v>
      </c>
      <c r="D355" s="222" t="s">
        <v>70</v>
      </c>
      <c r="E355" s="224">
        <v>18</v>
      </c>
      <c r="F355" s="224">
        <v>3817</v>
      </c>
      <c r="G355" s="224">
        <v>68706</v>
      </c>
      <c r="H355" s="224">
        <v>1361</v>
      </c>
      <c r="I355" s="224">
        <v>24498</v>
      </c>
      <c r="J355" s="224">
        <v>44208</v>
      </c>
    </row>
    <row r="356" spans="1:10" ht="14.1" customHeight="1" x14ac:dyDescent="0.15">
      <c r="A356" s="231"/>
      <c r="B356" s="231"/>
      <c r="C356" s="231"/>
      <c r="D356" s="222" t="s">
        <v>79</v>
      </c>
      <c r="E356" s="224">
        <v>8</v>
      </c>
      <c r="F356" s="224">
        <v>27135</v>
      </c>
      <c r="G356" s="224">
        <v>217080</v>
      </c>
      <c r="H356" s="224">
        <v>1361</v>
      </c>
      <c r="I356" s="224">
        <v>10888</v>
      </c>
      <c r="J356" s="224">
        <v>206192</v>
      </c>
    </row>
    <row r="357" spans="1:10" ht="14.1" customHeight="1" x14ac:dyDescent="0.15">
      <c r="A357" s="231"/>
      <c r="B357" s="231"/>
      <c r="C357" s="231"/>
      <c r="D357" s="222" t="s">
        <v>73</v>
      </c>
      <c r="E357" s="224">
        <v>17</v>
      </c>
      <c r="F357" s="224">
        <v>13933</v>
      </c>
      <c r="G357" s="224">
        <v>236861</v>
      </c>
      <c r="H357" s="224">
        <v>1361</v>
      </c>
      <c r="I357" s="224">
        <v>23137</v>
      </c>
      <c r="J357" s="224">
        <v>213724</v>
      </c>
    </row>
    <row r="358" spans="1:10" ht="14.1" customHeight="1" x14ac:dyDescent="0.15">
      <c r="A358" s="231"/>
      <c r="B358" s="231"/>
      <c r="C358" s="231"/>
      <c r="D358" s="222" t="s">
        <v>71</v>
      </c>
      <c r="E358" s="224">
        <v>63</v>
      </c>
      <c r="F358" s="224">
        <v>7901</v>
      </c>
      <c r="G358" s="224">
        <v>497763</v>
      </c>
      <c r="H358" s="224">
        <v>1361</v>
      </c>
      <c r="I358" s="224">
        <v>85743</v>
      </c>
      <c r="J358" s="224">
        <v>412020</v>
      </c>
    </row>
    <row r="359" spans="1:10" ht="14.1" customHeight="1" x14ac:dyDescent="0.15">
      <c r="A359" s="231"/>
      <c r="B359" s="231"/>
      <c r="C359" s="231"/>
      <c r="D359" s="222" t="s">
        <v>75</v>
      </c>
      <c r="E359" s="224">
        <v>1</v>
      </c>
      <c r="F359" s="224">
        <v>2515</v>
      </c>
      <c r="G359" s="224">
        <v>2515</v>
      </c>
      <c r="H359" s="224">
        <v>1361</v>
      </c>
      <c r="I359" s="224">
        <v>1361</v>
      </c>
      <c r="J359" s="224">
        <v>1154</v>
      </c>
    </row>
    <row r="360" spans="1:10" ht="14.1" customHeight="1" x14ac:dyDescent="0.15">
      <c r="A360" s="231"/>
      <c r="B360" s="231"/>
      <c r="C360" s="231"/>
      <c r="D360" s="222" t="s">
        <v>69</v>
      </c>
      <c r="E360" s="224">
        <v>7</v>
      </c>
      <c r="F360" s="224">
        <v>30162</v>
      </c>
      <c r="G360" s="224">
        <v>211134</v>
      </c>
      <c r="H360" s="224">
        <v>1361</v>
      </c>
      <c r="I360" s="224">
        <v>9527</v>
      </c>
      <c r="J360" s="224">
        <v>201607</v>
      </c>
    </row>
    <row r="361" spans="1:10" ht="14.1" customHeight="1" x14ac:dyDescent="0.15">
      <c r="A361" s="231"/>
      <c r="B361" s="231"/>
      <c r="C361" s="231"/>
      <c r="D361" s="222" t="s">
        <v>138</v>
      </c>
      <c r="E361" s="224">
        <v>49</v>
      </c>
      <c r="F361" s="224">
        <v>4993</v>
      </c>
      <c r="G361" s="224">
        <v>244657</v>
      </c>
      <c r="H361" s="224">
        <v>1361</v>
      </c>
      <c r="I361" s="224">
        <v>66689</v>
      </c>
      <c r="J361" s="224">
        <v>177968</v>
      </c>
    </row>
    <row r="362" spans="1:10" ht="14.1" customHeight="1" x14ac:dyDescent="0.15">
      <c r="A362" s="231"/>
      <c r="B362" s="231"/>
      <c r="C362" s="231"/>
      <c r="D362" s="222" t="s">
        <v>139</v>
      </c>
      <c r="E362" s="224">
        <v>11</v>
      </c>
      <c r="F362" s="224">
        <v>6248</v>
      </c>
      <c r="G362" s="224">
        <v>68728</v>
      </c>
      <c r="H362" s="224">
        <v>1361</v>
      </c>
      <c r="I362" s="224">
        <v>14971</v>
      </c>
      <c r="J362" s="224">
        <v>53757</v>
      </c>
    </row>
    <row r="363" spans="1:10" ht="29.1" customHeight="1" x14ac:dyDescent="0.15">
      <c r="A363" s="231"/>
      <c r="B363" s="231"/>
      <c r="C363" s="230" t="s">
        <v>157</v>
      </c>
      <c r="D363" s="222" t="s">
        <v>73</v>
      </c>
      <c r="E363" s="224">
        <v>1</v>
      </c>
      <c r="F363" s="224">
        <v>13881</v>
      </c>
      <c r="G363" s="224">
        <v>13881</v>
      </c>
      <c r="H363" s="224">
        <v>1309</v>
      </c>
      <c r="I363" s="224">
        <v>1309</v>
      </c>
      <c r="J363" s="224">
        <v>12572</v>
      </c>
    </row>
    <row r="364" spans="1:10" ht="14.1" customHeight="1" x14ac:dyDescent="0.15">
      <c r="A364" s="231"/>
      <c r="B364" s="231"/>
      <c r="C364" s="231"/>
      <c r="D364" s="222" t="s">
        <v>71</v>
      </c>
      <c r="E364" s="224">
        <v>41</v>
      </c>
      <c r="F364" s="224">
        <v>7383</v>
      </c>
      <c r="G364" s="224">
        <v>302699</v>
      </c>
      <c r="H364" s="224">
        <v>1309</v>
      </c>
      <c r="I364" s="224">
        <v>53669</v>
      </c>
      <c r="J364" s="224">
        <v>249030</v>
      </c>
    </row>
    <row r="365" spans="1:10" ht="29.1" customHeight="1" x14ac:dyDescent="0.15">
      <c r="A365" s="231"/>
      <c r="B365" s="231"/>
      <c r="C365" s="230" t="s">
        <v>158</v>
      </c>
      <c r="D365" s="222" t="s">
        <v>70</v>
      </c>
      <c r="E365" s="224">
        <v>406</v>
      </c>
      <c r="F365" s="224">
        <v>3128</v>
      </c>
      <c r="G365" s="224">
        <v>1269968</v>
      </c>
      <c r="H365" s="224">
        <v>672</v>
      </c>
      <c r="I365" s="224">
        <v>272832</v>
      </c>
      <c r="J365" s="224">
        <v>997136</v>
      </c>
    </row>
    <row r="366" spans="1:10" ht="14.1" customHeight="1" x14ac:dyDescent="0.15">
      <c r="A366" s="231"/>
      <c r="B366" s="231"/>
      <c r="C366" s="231"/>
      <c r="D366" s="222" t="s">
        <v>101</v>
      </c>
      <c r="E366" s="224">
        <v>48</v>
      </c>
      <c r="F366" s="224">
        <v>43757</v>
      </c>
      <c r="G366" s="224">
        <v>2100336</v>
      </c>
      <c r="H366" s="224">
        <v>672</v>
      </c>
      <c r="I366" s="224">
        <v>32256</v>
      </c>
      <c r="J366" s="224">
        <v>2068080</v>
      </c>
    </row>
    <row r="367" spans="1:10" ht="14.1" customHeight="1" x14ac:dyDescent="0.15">
      <c r="A367" s="231"/>
      <c r="B367" s="231"/>
      <c r="C367" s="231"/>
      <c r="D367" s="222" t="s">
        <v>79</v>
      </c>
      <c r="E367" s="224">
        <v>2702</v>
      </c>
      <c r="F367" s="224">
        <v>26446</v>
      </c>
      <c r="G367" s="224">
        <v>71457092</v>
      </c>
      <c r="H367" s="224">
        <v>672</v>
      </c>
      <c r="I367" s="224">
        <v>1815744</v>
      </c>
      <c r="J367" s="224">
        <v>69641348</v>
      </c>
    </row>
    <row r="368" spans="1:10" ht="14.1" customHeight="1" x14ac:dyDescent="0.15">
      <c r="A368" s="231"/>
      <c r="B368" s="231"/>
      <c r="C368" s="231"/>
      <c r="D368" s="222" t="s">
        <v>73</v>
      </c>
      <c r="E368" s="224">
        <v>3124</v>
      </c>
      <c r="F368" s="224">
        <v>13244</v>
      </c>
      <c r="G368" s="224">
        <v>41374256</v>
      </c>
      <c r="H368" s="224">
        <v>672</v>
      </c>
      <c r="I368" s="224">
        <v>2099328</v>
      </c>
      <c r="J368" s="224">
        <v>39274928</v>
      </c>
    </row>
    <row r="369" spans="1:10" ht="14.1" customHeight="1" x14ac:dyDescent="0.15">
      <c r="A369" s="231"/>
      <c r="B369" s="231"/>
      <c r="C369" s="231"/>
      <c r="D369" s="222" t="s">
        <v>74</v>
      </c>
      <c r="E369" s="224">
        <v>402</v>
      </c>
      <c r="F369" s="224">
        <v>10288</v>
      </c>
      <c r="G369" s="224">
        <v>4135776</v>
      </c>
      <c r="H369" s="224">
        <v>672</v>
      </c>
      <c r="I369" s="224">
        <v>270144</v>
      </c>
      <c r="J369" s="224">
        <v>3865632</v>
      </c>
    </row>
    <row r="370" spans="1:10" ht="14.1" customHeight="1" x14ac:dyDescent="0.15">
      <c r="A370" s="231"/>
      <c r="B370" s="231"/>
      <c r="C370" s="231"/>
      <c r="D370" s="222" t="s">
        <v>71</v>
      </c>
      <c r="E370" s="224">
        <v>1846</v>
      </c>
      <c r="F370" s="224">
        <v>7212</v>
      </c>
      <c r="G370" s="224">
        <v>13313352</v>
      </c>
      <c r="H370" s="224">
        <v>672</v>
      </c>
      <c r="I370" s="224">
        <v>1240512</v>
      </c>
      <c r="J370" s="224">
        <v>12072840</v>
      </c>
    </row>
    <row r="371" spans="1:10" ht="14.1" customHeight="1" x14ac:dyDescent="0.15">
      <c r="A371" s="231"/>
      <c r="B371" s="231"/>
      <c r="C371" s="231"/>
      <c r="D371" s="222" t="s">
        <v>72</v>
      </c>
      <c r="E371" s="224">
        <v>180</v>
      </c>
      <c r="F371" s="224">
        <v>4743</v>
      </c>
      <c r="G371" s="224">
        <v>853740</v>
      </c>
      <c r="H371" s="224">
        <v>672</v>
      </c>
      <c r="I371" s="224">
        <v>120960</v>
      </c>
      <c r="J371" s="224">
        <v>732780</v>
      </c>
    </row>
    <row r="372" spans="1:10" ht="14.1" customHeight="1" x14ac:dyDescent="0.15">
      <c r="A372" s="231"/>
      <c r="B372" s="231"/>
      <c r="C372" s="231"/>
      <c r="D372" s="222" t="s">
        <v>82</v>
      </c>
      <c r="E372" s="224">
        <v>54</v>
      </c>
      <c r="F372" s="224">
        <v>2980</v>
      </c>
      <c r="G372" s="224">
        <v>160920</v>
      </c>
      <c r="H372" s="224">
        <v>672</v>
      </c>
      <c r="I372" s="224">
        <v>36288</v>
      </c>
      <c r="J372" s="224">
        <v>124632</v>
      </c>
    </row>
    <row r="373" spans="1:10" ht="14.1" customHeight="1" x14ac:dyDescent="0.15">
      <c r="A373" s="231"/>
      <c r="B373" s="231"/>
      <c r="C373" s="231"/>
      <c r="D373" s="222" t="s">
        <v>75</v>
      </c>
      <c r="E373" s="224">
        <v>472</v>
      </c>
      <c r="F373" s="224">
        <v>1826</v>
      </c>
      <c r="G373" s="224">
        <v>861872</v>
      </c>
      <c r="H373" s="224">
        <v>672</v>
      </c>
      <c r="I373" s="224">
        <v>317184</v>
      </c>
      <c r="J373" s="224">
        <v>544688</v>
      </c>
    </row>
    <row r="374" spans="1:10" ht="14.1" customHeight="1" x14ac:dyDescent="0.15">
      <c r="A374" s="231"/>
      <c r="B374" s="231"/>
      <c r="C374" s="231"/>
      <c r="D374" s="222" t="s">
        <v>92</v>
      </c>
      <c r="E374" s="224">
        <v>6</v>
      </c>
      <c r="F374" s="224">
        <v>1191</v>
      </c>
      <c r="G374" s="224">
        <v>7146</v>
      </c>
      <c r="H374" s="224">
        <v>672</v>
      </c>
      <c r="I374" s="224">
        <v>4032</v>
      </c>
      <c r="J374" s="224">
        <v>3114</v>
      </c>
    </row>
    <row r="375" spans="1:10" ht="14.1" customHeight="1" x14ac:dyDescent="0.15">
      <c r="A375" s="231"/>
      <c r="B375" s="231"/>
      <c r="C375" s="231"/>
      <c r="D375" s="222" t="s">
        <v>69</v>
      </c>
      <c r="E375" s="224">
        <v>141</v>
      </c>
      <c r="F375" s="224">
        <v>29473</v>
      </c>
      <c r="G375" s="224">
        <v>4155693</v>
      </c>
      <c r="H375" s="224">
        <v>672</v>
      </c>
      <c r="I375" s="224">
        <v>94752</v>
      </c>
      <c r="J375" s="224">
        <v>4060941</v>
      </c>
    </row>
    <row r="376" spans="1:10" ht="14.1" customHeight="1" x14ac:dyDescent="0.15">
      <c r="A376" s="231"/>
      <c r="B376" s="231"/>
      <c r="C376" s="231"/>
      <c r="D376" s="222" t="s">
        <v>138</v>
      </c>
      <c r="E376" s="224">
        <v>1719</v>
      </c>
      <c r="F376" s="224">
        <v>4304</v>
      </c>
      <c r="G376" s="224">
        <v>7398576</v>
      </c>
      <c r="H376" s="224">
        <v>672</v>
      </c>
      <c r="I376" s="224">
        <v>1155168</v>
      </c>
      <c r="J376" s="224">
        <v>6243408</v>
      </c>
    </row>
    <row r="377" spans="1:10" ht="14.1" customHeight="1" x14ac:dyDescent="0.15">
      <c r="A377" s="231"/>
      <c r="B377" s="231"/>
      <c r="C377" s="231"/>
      <c r="D377" s="222" t="s">
        <v>139</v>
      </c>
      <c r="E377" s="224">
        <v>484</v>
      </c>
      <c r="F377" s="224">
        <v>5559</v>
      </c>
      <c r="G377" s="224">
        <v>2690556</v>
      </c>
      <c r="H377" s="224">
        <v>672</v>
      </c>
      <c r="I377" s="224">
        <v>325248</v>
      </c>
      <c r="J377" s="224">
        <v>2365308</v>
      </c>
    </row>
    <row r="378" spans="1:10" ht="14.1" customHeight="1" x14ac:dyDescent="0.15">
      <c r="A378" s="231"/>
      <c r="B378" s="235" t="s">
        <v>164</v>
      </c>
      <c r="C378" s="232" t="s">
        <v>67</v>
      </c>
      <c r="D378" s="222" t="s">
        <v>151</v>
      </c>
      <c r="E378" s="224">
        <v>1</v>
      </c>
      <c r="F378" s="224">
        <v>58625</v>
      </c>
      <c r="G378" s="224">
        <v>58625</v>
      </c>
      <c r="H378" s="224">
        <v>1219</v>
      </c>
      <c r="I378" s="224">
        <v>1219</v>
      </c>
      <c r="J378" s="224">
        <v>57406</v>
      </c>
    </row>
    <row r="379" spans="1:10" ht="14.1" customHeight="1" x14ac:dyDescent="0.15">
      <c r="A379" s="231"/>
      <c r="B379" s="231"/>
      <c r="C379" s="231"/>
      <c r="D379" s="222" t="s">
        <v>153</v>
      </c>
      <c r="E379" s="224">
        <v>3</v>
      </c>
      <c r="F379" s="224">
        <v>43085</v>
      </c>
      <c r="G379" s="224">
        <v>129255</v>
      </c>
      <c r="H379" s="224">
        <v>1219</v>
      </c>
      <c r="I379" s="224">
        <v>3657</v>
      </c>
      <c r="J379" s="224">
        <v>125598</v>
      </c>
    </row>
    <row r="380" spans="1:10" ht="14.1" customHeight="1" x14ac:dyDescent="0.15">
      <c r="A380" s="231"/>
      <c r="B380" s="231"/>
      <c r="C380" s="231"/>
      <c r="D380" s="222" t="s">
        <v>144</v>
      </c>
      <c r="E380" s="224">
        <v>32</v>
      </c>
      <c r="F380" s="224">
        <v>25774</v>
      </c>
      <c r="G380" s="224">
        <v>824768</v>
      </c>
      <c r="H380" s="224">
        <v>1219</v>
      </c>
      <c r="I380" s="224">
        <v>39008</v>
      </c>
      <c r="J380" s="224">
        <v>785760</v>
      </c>
    </row>
    <row r="381" spans="1:10" ht="14.1" customHeight="1" x14ac:dyDescent="0.15">
      <c r="A381" s="231"/>
      <c r="B381" s="231"/>
      <c r="C381" s="231"/>
      <c r="D381" s="222" t="s">
        <v>85</v>
      </c>
      <c r="E381" s="224">
        <v>55</v>
      </c>
      <c r="F381" s="224">
        <v>25774</v>
      </c>
      <c r="G381" s="224">
        <v>1417570</v>
      </c>
      <c r="H381" s="224">
        <v>1219</v>
      </c>
      <c r="I381" s="224">
        <v>67045</v>
      </c>
      <c r="J381" s="224">
        <v>1350525</v>
      </c>
    </row>
    <row r="382" spans="1:10" ht="14.1" customHeight="1" x14ac:dyDescent="0.15">
      <c r="A382" s="231"/>
      <c r="B382" s="231"/>
      <c r="C382" s="231"/>
      <c r="D382" s="222" t="s">
        <v>140</v>
      </c>
      <c r="E382" s="224">
        <v>21</v>
      </c>
      <c r="F382" s="224">
        <v>12572</v>
      </c>
      <c r="G382" s="224">
        <v>264012</v>
      </c>
      <c r="H382" s="224">
        <v>1219</v>
      </c>
      <c r="I382" s="224">
        <v>25599</v>
      </c>
      <c r="J382" s="224">
        <v>238413</v>
      </c>
    </row>
    <row r="383" spans="1:10" ht="14.1" customHeight="1" x14ac:dyDescent="0.15">
      <c r="A383" s="231"/>
      <c r="B383" s="231"/>
      <c r="C383" s="231"/>
      <c r="D383" s="222" t="s">
        <v>78</v>
      </c>
      <c r="E383" s="224">
        <v>43</v>
      </c>
      <c r="F383" s="224">
        <v>12572</v>
      </c>
      <c r="G383" s="224">
        <v>540596</v>
      </c>
      <c r="H383" s="224">
        <v>1219</v>
      </c>
      <c r="I383" s="224">
        <v>52417</v>
      </c>
      <c r="J383" s="224">
        <v>488179</v>
      </c>
    </row>
    <row r="384" spans="1:10" ht="14.1" customHeight="1" x14ac:dyDescent="0.15">
      <c r="A384" s="231"/>
      <c r="B384" s="231"/>
      <c r="C384" s="231"/>
      <c r="D384" s="222" t="s">
        <v>145</v>
      </c>
      <c r="E384" s="224">
        <v>52</v>
      </c>
      <c r="F384" s="224">
        <v>9616</v>
      </c>
      <c r="G384" s="224">
        <v>500032</v>
      </c>
      <c r="H384" s="224">
        <v>1219</v>
      </c>
      <c r="I384" s="224">
        <v>63388</v>
      </c>
      <c r="J384" s="224">
        <v>436644</v>
      </c>
    </row>
    <row r="385" spans="1:10" ht="14.1" customHeight="1" x14ac:dyDescent="0.15">
      <c r="A385" s="231"/>
      <c r="B385" s="231"/>
      <c r="C385" s="231"/>
      <c r="D385" s="222" t="s">
        <v>83</v>
      </c>
      <c r="E385" s="224">
        <v>37</v>
      </c>
      <c r="F385" s="224">
        <v>9616</v>
      </c>
      <c r="G385" s="224">
        <v>355792</v>
      </c>
      <c r="H385" s="224">
        <v>1219</v>
      </c>
      <c r="I385" s="224">
        <v>45103</v>
      </c>
      <c r="J385" s="224">
        <v>310689</v>
      </c>
    </row>
    <row r="386" spans="1:10" ht="14.1" customHeight="1" x14ac:dyDescent="0.15">
      <c r="A386" s="231"/>
      <c r="B386" s="231"/>
      <c r="C386" s="231"/>
      <c r="D386" s="222" t="s">
        <v>135</v>
      </c>
      <c r="E386" s="224">
        <v>124</v>
      </c>
      <c r="F386" s="224">
        <v>6540</v>
      </c>
      <c r="G386" s="224">
        <v>810960</v>
      </c>
      <c r="H386" s="224">
        <v>1219</v>
      </c>
      <c r="I386" s="224">
        <v>151156</v>
      </c>
      <c r="J386" s="224">
        <v>659804</v>
      </c>
    </row>
    <row r="387" spans="1:10" ht="14.1" customHeight="1" x14ac:dyDescent="0.15">
      <c r="A387" s="231"/>
      <c r="B387" s="231"/>
      <c r="C387" s="231"/>
      <c r="D387" s="222" t="s">
        <v>77</v>
      </c>
      <c r="E387" s="224">
        <v>1376</v>
      </c>
      <c r="F387" s="224">
        <v>6540</v>
      </c>
      <c r="G387" s="224">
        <v>8999040</v>
      </c>
      <c r="H387" s="224">
        <v>1219</v>
      </c>
      <c r="I387" s="224">
        <v>1677344</v>
      </c>
      <c r="J387" s="224">
        <v>7321696</v>
      </c>
    </row>
    <row r="388" spans="1:10" ht="14.1" customHeight="1" x14ac:dyDescent="0.15">
      <c r="A388" s="231"/>
      <c r="B388" s="231"/>
      <c r="C388" s="231"/>
      <c r="D388" s="222" t="s">
        <v>148</v>
      </c>
      <c r="E388" s="224">
        <v>7</v>
      </c>
      <c r="F388" s="224">
        <v>4071</v>
      </c>
      <c r="G388" s="224">
        <v>28497</v>
      </c>
      <c r="H388" s="224">
        <v>1219</v>
      </c>
      <c r="I388" s="224">
        <v>8533</v>
      </c>
      <c r="J388" s="224">
        <v>19964</v>
      </c>
    </row>
    <row r="389" spans="1:10" ht="14.1" customHeight="1" x14ac:dyDescent="0.15">
      <c r="A389" s="231"/>
      <c r="B389" s="231"/>
      <c r="C389" s="231"/>
      <c r="D389" s="222" t="s">
        <v>86</v>
      </c>
      <c r="E389" s="224">
        <v>7</v>
      </c>
      <c r="F389" s="224">
        <v>4071</v>
      </c>
      <c r="G389" s="224">
        <v>28497</v>
      </c>
      <c r="H389" s="224">
        <v>1219</v>
      </c>
      <c r="I389" s="224">
        <v>8533</v>
      </c>
      <c r="J389" s="224">
        <v>19964</v>
      </c>
    </row>
    <row r="390" spans="1:10" ht="14.1" customHeight="1" x14ac:dyDescent="0.15">
      <c r="A390" s="231"/>
      <c r="B390" s="231"/>
      <c r="C390" s="231"/>
      <c r="D390" s="222" t="s">
        <v>146</v>
      </c>
      <c r="E390" s="224">
        <v>9</v>
      </c>
      <c r="F390" s="224">
        <v>2308</v>
      </c>
      <c r="G390" s="224">
        <v>20772</v>
      </c>
      <c r="H390" s="224">
        <v>1219</v>
      </c>
      <c r="I390" s="224">
        <v>10971</v>
      </c>
      <c r="J390" s="224">
        <v>9801</v>
      </c>
    </row>
    <row r="391" spans="1:10" ht="14.1" customHeight="1" x14ac:dyDescent="0.15">
      <c r="A391" s="231"/>
      <c r="B391" s="231"/>
      <c r="C391" s="231"/>
      <c r="D391" s="222" t="s">
        <v>84</v>
      </c>
      <c r="E391" s="224">
        <v>117</v>
      </c>
      <c r="F391" s="224">
        <v>2308</v>
      </c>
      <c r="G391" s="224">
        <v>270036</v>
      </c>
      <c r="H391" s="224">
        <v>1219</v>
      </c>
      <c r="I391" s="224">
        <v>142623</v>
      </c>
      <c r="J391" s="224">
        <v>127413</v>
      </c>
    </row>
    <row r="392" spans="1:10" ht="14.1" customHeight="1" x14ac:dyDescent="0.15">
      <c r="A392" s="231"/>
      <c r="B392" s="231"/>
      <c r="C392" s="231"/>
      <c r="D392" s="222" t="s">
        <v>147</v>
      </c>
      <c r="E392" s="224">
        <v>1</v>
      </c>
      <c r="F392" s="224">
        <v>1154</v>
      </c>
      <c r="G392" s="224">
        <v>1154</v>
      </c>
      <c r="H392" s="224">
        <v>1219</v>
      </c>
      <c r="I392" s="224">
        <v>1219</v>
      </c>
      <c r="J392" s="224">
        <v>-65</v>
      </c>
    </row>
    <row r="393" spans="1:10" ht="14.1" customHeight="1" x14ac:dyDescent="0.15">
      <c r="A393" s="231"/>
      <c r="B393" s="231"/>
      <c r="C393" s="231"/>
      <c r="D393" s="222" t="s">
        <v>89</v>
      </c>
      <c r="E393" s="224">
        <v>10</v>
      </c>
      <c r="F393" s="224">
        <v>1154</v>
      </c>
      <c r="G393" s="224">
        <v>11540</v>
      </c>
      <c r="H393" s="224">
        <v>1219</v>
      </c>
      <c r="I393" s="224">
        <v>12190</v>
      </c>
      <c r="J393" s="224">
        <v>-650</v>
      </c>
    </row>
    <row r="394" spans="1:10" ht="29.1" customHeight="1" x14ac:dyDescent="0.15">
      <c r="A394" s="231"/>
      <c r="B394" s="231"/>
      <c r="C394" s="230" t="s">
        <v>156</v>
      </c>
      <c r="D394" s="222" t="s">
        <v>79</v>
      </c>
      <c r="E394" s="224">
        <v>12</v>
      </c>
      <c r="F394" s="224">
        <v>27135</v>
      </c>
      <c r="G394" s="224">
        <v>325620</v>
      </c>
      <c r="H394" s="224">
        <v>2580</v>
      </c>
      <c r="I394" s="224">
        <v>30960</v>
      </c>
      <c r="J394" s="224">
        <v>294660</v>
      </c>
    </row>
    <row r="395" spans="1:10" ht="14.1" customHeight="1" x14ac:dyDescent="0.15">
      <c r="A395" s="231"/>
      <c r="B395" s="231"/>
      <c r="C395" s="231"/>
      <c r="D395" s="222" t="s">
        <v>73</v>
      </c>
      <c r="E395" s="224">
        <v>12</v>
      </c>
      <c r="F395" s="224">
        <v>13933</v>
      </c>
      <c r="G395" s="224">
        <v>167196</v>
      </c>
      <c r="H395" s="224">
        <v>2580</v>
      </c>
      <c r="I395" s="224">
        <v>30960</v>
      </c>
      <c r="J395" s="224">
        <v>136236</v>
      </c>
    </row>
    <row r="396" spans="1:10" ht="14.1" customHeight="1" x14ac:dyDescent="0.15">
      <c r="A396" s="231"/>
      <c r="B396" s="231"/>
      <c r="C396" s="231"/>
      <c r="D396" s="222" t="s">
        <v>74</v>
      </c>
      <c r="E396" s="224">
        <v>5</v>
      </c>
      <c r="F396" s="224">
        <v>10977</v>
      </c>
      <c r="G396" s="224">
        <v>54885</v>
      </c>
      <c r="H396" s="224">
        <v>2580</v>
      </c>
      <c r="I396" s="224">
        <v>12900</v>
      </c>
      <c r="J396" s="224">
        <v>41985</v>
      </c>
    </row>
    <row r="397" spans="1:10" ht="14.1" customHeight="1" x14ac:dyDescent="0.15">
      <c r="A397" s="231"/>
      <c r="B397" s="231"/>
      <c r="C397" s="231"/>
      <c r="D397" s="222" t="s">
        <v>71</v>
      </c>
      <c r="E397" s="224">
        <v>420</v>
      </c>
      <c r="F397" s="224">
        <v>7901</v>
      </c>
      <c r="G397" s="224">
        <v>3318420</v>
      </c>
      <c r="H397" s="224">
        <v>2580</v>
      </c>
      <c r="I397" s="224">
        <v>1083600</v>
      </c>
      <c r="J397" s="224">
        <v>2234820</v>
      </c>
    </row>
    <row r="398" spans="1:10" ht="29.1" customHeight="1" x14ac:dyDescent="0.15">
      <c r="A398" s="231"/>
      <c r="B398" s="231"/>
      <c r="C398" s="230" t="s">
        <v>158</v>
      </c>
      <c r="D398" s="222" t="s">
        <v>88</v>
      </c>
      <c r="E398" s="224">
        <v>30</v>
      </c>
      <c r="F398" s="224">
        <v>59297</v>
      </c>
      <c r="G398" s="224">
        <v>1778910</v>
      </c>
      <c r="H398" s="224">
        <v>1891</v>
      </c>
      <c r="I398" s="224">
        <v>56730</v>
      </c>
      <c r="J398" s="224">
        <v>1722180</v>
      </c>
    </row>
    <row r="399" spans="1:10" ht="14.1" customHeight="1" x14ac:dyDescent="0.15">
      <c r="A399" s="231"/>
      <c r="B399" s="231"/>
      <c r="C399" s="231"/>
      <c r="D399" s="222" t="s">
        <v>101</v>
      </c>
      <c r="E399" s="224">
        <v>65</v>
      </c>
      <c r="F399" s="224">
        <v>43757</v>
      </c>
      <c r="G399" s="224">
        <v>2844205</v>
      </c>
      <c r="H399" s="224">
        <v>1891</v>
      </c>
      <c r="I399" s="224">
        <v>122915</v>
      </c>
      <c r="J399" s="224">
        <v>2721290</v>
      </c>
    </row>
    <row r="400" spans="1:10" ht="14.1" customHeight="1" x14ac:dyDescent="0.15">
      <c r="A400" s="231"/>
      <c r="B400" s="231"/>
      <c r="C400" s="231"/>
      <c r="D400" s="222" t="s">
        <v>79</v>
      </c>
      <c r="E400" s="224">
        <v>1781</v>
      </c>
      <c r="F400" s="224">
        <v>26446</v>
      </c>
      <c r="G400" s="224">
        <v>47100326</v>
      </c>
      <c r="H400" s="224">
        <v>1891</v>
      </c>
      <c r="I400" s="224">
        <v>3367871</v>
      </c>
      <c r="J400" s="224">
        <v>43732455</v>
      </c>
    </row>
    <row r="401" spans="1:10" ht="14.1" customHeight="1" x14ac:dyDescent="0.15">
      <c r="A401" s="231"/>
      <c r="B401" s="231"/>
      <c r="C401" s="231"/>
      <c r="D401" s="222" t="s">
        <v>73</v>
      </c>
      <c r="E401" s="224">
        <v>2151</v>
      </c>
      <c r="F401" s="224">
        <v>13244</v>
      </c>
      <c r="G401" s="224">
        <v>28487844</v>
      </c>
      <c r="H401" s="224">
        <v>1891</v>
      </c>
      <c r="I401" s="224">
        <v>4067541</v>
      </c>
      <c r="J401" s="224">
        <v>24420303</v>
      </c>
    </row>
    <row r="402" spans="1:10" ht="14.1" customHeight="1" x14ac:dyDescent="0.15">
      <c r="A402" s="231"/>
      <c r="B402" s="231"/>
      <c r="C402" s="231"/>
      <c r="D402" s="222" t="s">
        <v>74</v>
      </c>
      <c r="E402" s="224">
        <v>8771</v>
      </c>
      <c r="F402" s="224">
        <v>10288</v>
      </c>
      <c r="G402" s="224">
        <v>90236048</v>
      </c>
      <c r="H402" s="224">
        <v>1891</v>
      </c>
      <c r="I402" s="224">
        <v>16585961</v>
      </c>
      <c r="J402" s="224">
        <v>73650087</v>
      </c>
    </row>
    <row r="403" spans="1:10" ht="14.1" customHeight="1" x14ac:dyDescent="0.15">
      <c r="A403" s="231"/>
      <c r="B403" s="231"/>
      <c r="C403" s="231"/>
      <c r="D403" s="222" t="s">
        <v>71</v>
      </c>
      <c r="E403" s="224">
        <v>13092</v>
      </c>
      <c r="F403" s="224">
        <v>7212</v>
      </c>
      <c r="G403" s="224">
        <v>94419504</v>
      </c>
      <c r="H403" s="224">
        <v>1891</v>
      </c>
      <c r="I403" s="224">
        <v>24756972</v>
      </c>
      <c r="J403" s="224">
        <v>69662532</v>
      </c>
    </row>
    <row r="404" spans="1:10" ht="14.1" customHeight="1" x14ac:dyDescent="0.15">
      <c r="A404" s="231"/>
      <c r="B404" s="231"/>
      <c r="C404" s="231"/>
      <c r="D404" s="222" t="s">
        <v>72</v>
      </c>
      <c r="E404" s="224">
        <v>655</v>
      </c>
      <c r="F404" s="224">
        <v>4743</v>
      </c>
      <c r="G404" s="224">
        <v>3106665</v>
      </c>
      <c r="H404" s="224">
        <v>1891</v>
      </c>
      <c r="I404" s="224">
        <v>1238605</v>
      </c>
      <c r="J404" s="224">
        <v>1868060</v>
      </c>
    </row>
    <row r="405" spans="1:10" ht="14.1" customHeight="1" x14ac:dyDescent="0.15">
      <c r="A405" s="231"/>
      <c r="B405" s="231"/>
      <c r="C405" s="231"/>
      <c r="D405" s="222" t="s">
        <v>82</v>
      </c>
      <c r="E405" s="224">
        <v>899</v>
      </c>
      <c r="F405" s="224">
        <v>2980</v>
      </c>
      <c r="G405" s="224">
        <v>2679020</v>
      </c>
      <c r="H405" s="224">
        <v>1891</v>
      </c>
      <c r="I405" s="224">
        <v>1700009</v>
      </c>
      <c r="J405" s="224">
        <v>979011</v>
      </c>
    </row>
    <row r="406" spans="1:10" ht="14.1" customHeight="1" x14ac:dyDescent="0.15">
      <c r="A406" s="231"/>
      <c r="B406" s="231"/>
      <c r="C406" s="231"/>
      <c r="D406" s="222" t="s">
        <v>75</v>
      </c>
      <c r="E406" s="224">
        <v>2</v>
      </c>
      <c r="F406" s="224">
        <v>1826</v>
      </c>
      <c r="G406" s="224">
        <v>3652</v>
      </c>
      <c r="H406" s="224">
        <v>1891</v>
      </c>
      <c r="I406" s="224">
        <v>3782</v>
      </c>
      <c r="J406" s="224">
        <v>-130</v>
      </c>
    </row>
    <row r="407" spans="1:10" ht="14.1" customHeight="1" x14ac:dyDescent="0.15">
      <c r="A407" s="231" t="s">
        <v>93</v>
      </c>
      <c r="B407" s="231" t="s">
        <v>53</v>
      </c>
      <c r="C407" s="231"/>
      <c r="D407" s="231"/>
      <c r="E407" s="224">
        <v>2263</v>
      </c>
      <c r="F407" s="224"/>
      <c r="G407" s="224">
        <v>30121861</v>
      </c>
      <c r="H407" s="224"/>
      <c r="I407" s="224">
        <v>1641558</v>
      </c>
      <c r="J407" s="224">
        <v>28480303</v>
      </c>
    </row>
    <row r="408" spans="1:10" ht="14.1" customHeight="1" x14ac:dyDescent="0.15">
      <c r="A408" s="231"/>
      <c r="B408" s="222" t="s">
        <v>63</v>
      </c>
      <c r="C408" s="222" t="s">
        <v>64</v>
      </c>
      <c r="D408" s="222" t="s">
        <v>65</v>
      </c>
      <c r="E408" s="233">
        <v>5</v>
      </c>
      <c r="F408" s="233">
        <v>13948</v>
      </c>
      <c r="G408" s="233">
        <v>69740</v>
      </c>
      <c r="H408" s="233">
        <v>0</v>
      </c>
      <c r="I408" s="233">
        <v>0</v>
      </c>
      <c r="J408" s="233">
        <v>69740</v>
      </c>
    </row>
    <row r="409" spans="1:10" ht="14.1" customHeight="1" x14ac:dyDescent="0.15">
      <c r="A409" s="231"/>
      <c r="B409" s="235" t="s">
        <v>66</v>
      </c>
      <c r="C409" s="223" t="s">
        <v>67</v>
      </c>
      <c r="D409" s="222" t="s">
        <v>131</v>
      </c>
      <c r="E409" s="234"/>
      <c r="F409" s="234"/>
      <c r="G409" s="234"/>
      <c r="H409" s="234"/>
      <c r="I409" s="234"/>
      <c r="J409" s="234"/>
    </row>
    <row r="410" spans="1:10" ht="29.1" customHeight="1" x14ac:dyDescent="0.15">
      <c r="A410" s="231"/>
      <c r="B410" s="231"/>
      <c r="C410" s="221" t="s">
        <v>158</v>
      </c>
      <c r="D410" s="222" t="s">
        <v>132</v>
      </c>
      <c r="E410" s="224">
        <v>66</v>
      </c>
      <c r="F410" s="224">
        <v>14620</v>
      </c>
      <c r="G410" s="224">
        <v>964920</v>
      </c>
      <c r="H410" s="224">
        <v>1891</v>
      </c>
      <c r="I410" s="224">
        <v>124806</v>
      </c>
      <c r="J410" s="224">
        <v>840114</v>
      </c>
    </row>
    <row r="411" spans="1:10" ht="14.1" customHeight="1" x14ac:dyDescent="0.15">
      <c r="A411" s="231"/>
      <c r="B411" s="225" t="s">
        <v>76</v>
      </c>
      <c r="C411" s="223" t="s">
        <v>67</v>
      </c>
      <c r="D411" s="222" t="s">
        <v>77</v>
      </c>
      <c r="E411" s="224">
        <v>2</v>
      </c>
      <c r="F411" s="224">
        <v>6540</v>
      </c>
      <c r="G411" s="224">
        <v>13080</v>
      </c>
      <c r="H411" s="224">
        <v>0</v>
      </c>
      <c r="I411" s="224">
        <v>0</v>
      </c>
      <c r="J411" s="224">
        <v>13080</v>
      </c>
    </row>
    <row r="412" spans="1:10" ht="42.95" customHeight="1" x14ac:dyDescent="0.15">
      <c r="A412" s="231"/>
      <c r="B412" s="230" t="s">
        <v>168</v>
      </c>
      <c r="C412" s="232" t="s">
        <v>67</v>
      </c>
      <c r="D412" s="222" t="s">
        <v>144</v>
      </c>
      <c r="E412" s="224">
        <v>2</v>
      </c>
      <c r="F412" s="224">
        <v>25774</v>
      </c>
      <c r="G412" s="224">
        <v>51548</v>
      </c>
      <c r="H412" s="224">
        <v>0</v>
      </c>
      <c r="I412" s="224">
        <v>0</v>
      </c>
      <c r="J412" s="224">
        <v>51548</v>
      </c>
    </row>
    <row r="413" spans="1:10" ht="14.1" customHeight="1" x14ac:dyDescent="0.15">
      <c r="A413" s="231"/>
      <c r="B413" s="231"/>
      <c r="C413" s="231"/>
      <c r="D413" s="222" t="s">
        <v>85</v>
      </c>
      <c r="E413" s="224">
        <v>1</v>
      </c>
      <c r="F413" s="224">
        <v>25774</v>
      </c>
      <c r="G413" s="224">
        <v>25774</v>
      </c>
      <c r="H413" s="224">
        <v>0</v>
      </c>
      <c r="I413" s="224">
        <v>0</v>
      </c>
      <c r="J413" s="224">
        <v>25774</v>
      </c>
    </row>
    <row r="414" spans="1:10" ht="14.1" customHeight="1" x14ac:dyDescent="0.15">
      <c r="A414" s="231"/>
      <c r="B414" s="231"/>
      <c r="C414" s="231"/>
      <c r="D414" s="222" t="s">
        <v>140</v>
      </c>
      <c r="E414" s="224">
        <v>1</v>
      </c>
      <c r="F414" s="224">
        <v>12572</v>
      </c>
      <c r="G414" s="224">
        <v>12572</v>
      </c>
      <c r="H414" s="224">
        <v>0</v>
      </c>
      <c r="I414" s="224">
        <v>0</v>
      </c>
      <c r="J414" s="224">
        <v>12572</v>
      </c>
    </row>
    <row r="415" spans="1:10" ht="14.1" customHeight="1" x14ac:dyDescent="0.15">
      <c r="A415" s="231"/>
      <c r="B415" s="231"/>
      <c r="C415" s="231"/>
      <c r="D415" s="222" t="s">
        <v>78</v>
      </c>
      <c r="E415" s="224">
        <v>1</v>
      </c>
      <c r="F415" s="224">
        <v>12572</v>
      </c>
      <c r="G415" s="224">
        <v>12572</v>
      </c>
      <c r="H415" s="224">
        <v>0</v>
      </c>
      <c r="I415" s="224">
        <v>0</v>
      </c>
      <c r="J415" s="224">
        <v>12572</v>
      </c>
    </row>
    <row r="416" spans="1:10" ht="14.1" customHeight="1" x14ac:dyDescent="0.15">
      <c r="A416" s="231"/>
      <c r="B416" s="231"/>
      <c r="C416" s="231"/>
      <c r="D416" s="222" t="s">
        <v>83</v>
      </c>
      <c r="E416" s="224">
        <v>4</v>
      </c>
      <c r="F416" s="224">
        <v>9616</v>
      </c>
      <c r="G416" s="224">
        <v>38464</v>
      </c>
      <c r="H416" s="224">
        <v>0</v>
      </c>
      <c r="I416" s="224">
        <v>0</v>
      </c>
      <c r="J416" s="224">
        <v>38464</v>
      </c>
    </row>
    <row r="417" spans="1:10" ht="14.1" customHeight="1" x14ac:dyDescent="0.15">
      <c r="A417" s="231"/>
      <c r="B417" s="231"/>
      <c r="C417" s="231"/>
      <c r="D417" s="222" t="s">
        <v>77</v>
      </c>
      <c r="E417" s="224">
        <v>1</v>
      </c>
      <c r="F417" s="224">
        <v>6540</v>
      </c>
      <c r="G417" s="224">
        <v>6540</v>
      </c>
      <c r="H417" s="224">
        <v>0</v>
      </c>
      <c r="I417" s="224">
        <v>0</v>
      </c>
      <c r="J417" s="224">
        <v>6540</v>
      </c>
    </row>
    <row r="418" spans="1:10" ht="29.1" customHeight="1" x14ac:dyDescent="0.15">
      <c r="A418" s="231"/>
      <c r="B418" s="231"/>
      <c r="C418" s="230" t="s">
        <v>156</v>
      </c>
      <c r="D418" s="222" t="s">
        <v>79</v>
      </c>
      <c r="E418" s="224">
        <v>4</v>
      </c>
      <c r="F418" s="224">
        <v>27135</v>
      </c>
      <c r="G418" s="224">
        <v>108540</v>
      </c>
      <c r="H418" s="224">
        <v>1361</v>
      </c>
      <c r="I418" s="224">
        <v>5444</v>
      </c>
      <c r="J418" s="224">
        <v>103096</v>
      </c>
    </row>
    <row r="419" spans="1:10" ht="14.1" customHeight="1" x14ac:dyDescent="0.15">
      <c r="A419" s="231"/>
      <c r="B419" s="231"/>
      <c r="C419" s="231"/>
      <c r="D419" s="222" t="s">
        <v>73</v>
      </c>
      <c r="E419" s="224">
        <v>1</v>
      </c>
      <c r="F419" s="224">
        <v>13933</v>
      </c>
      <c r="G419" s="224">
        <v>13933</v>
      </c>
      <c r="H419" s="224">
        <v>1361</v>
      </c>
      <c r="I419" s="224">
        <v>1361</v>
      </c>
      <c r="J419" s="224">
        <v>12572</v>
      </c>
    </row>
    <row r="420" spans="1:10" ht="14.1" customHeight="1" x14ac:dyDescent="0.15">
      <c r="A420" s="231"/>
      <c r="B420" s="231"/>
      <c r="C420" s="231"/>
      <c r="D420" s="222" t="s">
        <v>74</v>
      </c>
      <c r="E420" s="224">
        <v>1</v>
      </c>
      <c r="F420" s="224">
        <v>10977</v>
      </c>
      <c r="G420" s="224">
        <v>10977</v>
      </c>
      <c r="H420" s="224">
        <v>1361</v>
      </c>
      <c r="I420" s="224">
        <v>1361</v>
      </c>
      <c r="J420" s="224">
        <v>9616</v>
      </c>
    </row>
    <row r="421" spans="1:10" ht="14.1" customHeight="1" x14ac:dyDescent="0.15">
      <c r="A421" s="231"/>
      <c r="B421" s="231"/>
      <c r="C421" s="231"/>
      <c r="D421" s="222" t="s">
        <v>71</v>
      </c>
      <c r="E421" s="224">
        <v>1</v>
      </c>
      <c r="F421" s="224">
        <v>7901</v>
      </c>
      <c r="G421" s="224">
        <v>7901</v>
      </c>
      <c r="H421" s="224">
        <v>1361</v>
      </c>
      <c r="I421" s="224">
        <v>1361</v>
      </c>
      <c r="J421" s="224">
        <v>6540</v>
      </c>
    </row>
    <row r="422" spans="1:10" ht="14.1" customHeight="1" x14ac:dyDescent="0.15">
      <c r="A422" s="231"/>
      <c r="B422" s="231"/>
      <c r="C422" s="231"/>
      <c r="D422" s="222" t="s">
        <v>75</v>
      </c>
      <c r="E422" s="224">
        <v>8</v>
      </c>
      <c r="F422" s="224">
        <v>2515</v>
      </c>
      <c r="G422" s="224">
        <v>20120</v>
      </c>
      <c r="H422" s="224">
        <v>1361</v>
      </c>
      <c r="I422" s="224">
        <v>10888</v>
      </c>
      <c r="J422" s="224">
        <v>9232</v>
      </c>
    </row>
    <row r="423" spans="1:10" ht="14.1" customHeight="1" x14ac:dyDescent="0.15">
      <c r="A423" s="231"/>
      <c r="B423" s="231"/>
      <c r="C423" s="231"/>
      <c r="D423" s="222" t="s">
        <v>139</v>
      </c>
      <c r="E423" s="224">
        <v>1</v>
      </c>
      <c r="F423" s="224">
        <v>6248</v>
      </c>
      <c r="G423" s="224">
        <v>6248</v>
      </c>
      <c r="H423" s="224">
        <v>1361</v>
      </c>
      <c r="I423" s="224">
        <v>1361</v>
      </c>
      <c r="J423" s="224">
        <v>4887</v>
      </c>
    </row>
    <row r="424" spans="1:10" ht="29.1" customHeight="1" x14ac:dyDescent="0.15">
      <c r="A424" s="231"/>
      <c r="B424" s="231"/>
      <c r="C424" s="230" t="s">
        <v>157</v>
      </c>
      <c r="D424" s="222" t="s">
        <v>79</v>
      </c>
      <c r="E424" s="224">
        <v>4</v>
      </c>
      <c r="F424" s="224">
        <v>26446</v>
      </c>
      <c r="G424" s="224">
        <v>105784</v>
      </c>
      <c r="H424" s="224">
        <v>1309</v>
      </c>
      <c r="I424" s="224">
        <v>5236</v>
      </c>
      <c r="J424" s="224">
        <v>100548</v>
      </c>
    </row>
    <row r="425" spans="1:10" ht="14.1" customHeight="1" x14ac:dyDescent="0.15">
      <c r="A425" s="231"/>
      <c r="B425" s="231"/>
      <c r="C425" s="231"/>
      <c r="D425" s="222" t="s">
        <v>73</v>
      </c>
      <c r="E425" s="224">
        <v>15</v>
      </c>
      <c r="F425" s="224">
        <v>13286</v>
      </c>
      <c r="G425" s="224">
        <v>199297</v>
      </c>
      <c r="H425" s="224">
        <v>1309</v>
      </c>
      <c r="I425" s="224">
        <v>19635</v>
      </c>
      <c r="J425" s="224">
        <v>179662</v>
      </c>
    </row>
    <row r="426" spans="1:10" ht="14.1" customHeight="1" x14ac:dyDescent="0.15">
      <c r="A426" s="231"/>
      <c r="B426" s="231"/>
      <c r="C426" s="231"/>
      <c r="D426" s="222" t="s">
        <v>71</v>
      </c>
      <c r="E426" s="224">
        <v>45</v>
      </c>
      <c r="F426" s="224">
        <v>7212</v>
      </c>
      <c r="G426" s="224">
        <v>324540</v>
      </c>
      <c r="H426" s="224">
        <v>1309</v>
      </c>
      <c r="I426" s="224">
        <v>58905</v>
      </c>
      <c r="J426" s="224">
        <v>265635</v>
      </c>
    </row>
    <row r="427" spans="1:10" ht="29.1" customHeight="1" x14ac:dyDescent="0.15">
      <c r="A427" s="231"/>
      <c r="B427" s="231"/>
      <c r="C427" s="230" t="s">
        <v>158</v>
      </c>
      <c r="D427" s="222" t="s">
        <v>101</v>
      </c>
      <c r="E427" s="224">
        <v>5</v>
      </c>
      <c r="F427" s="224">
        <v>43757</v>
      </c>
      <c r="G427" s="224">
        <v>218785</v>
      </c>
      <c r="H427" s="224">
        <v>672</v>
      </c>
      <c r="I427" s="224">
        <v>3360</v>
      </c>
      <c r="J427" s="224">
        <v>215425</v>
      </c>
    </row>
    <row r="428" spans="1:10" ht="14.1" customHeight="1" x14ac:dyDescent="0.15">
      <c r="A428" s="231"/>
      <c r="B428" s="231"/>
      <c r="C428" s="231"/>
      <c r="D428" s="222" t="s">
        <v>79</v>
      </c>
      <c r="E428" s="224">
        <v>660</v>
      </c>
      <c r="F428" s="224">
        <v>26446</v>
      </c>
      <c r="G428" s="224">
        <v>17454360</v>
      </c>
      <c r="H428" s="224">
        <v>672</v>
      </c>
      <c r="I428" s="224">
        <v>443520</v>
      </c>
      <c r="J428" s="224">
        <v>17010840</v>
      </c>
    </row>
    <row r="429" spans="1:10" ht="14.1" customHeight="1" x14ac:dyDescent="0.15">
      <c r="A429" s="231"/>
      <c r="B429" s="231"/>
      <c r="C429" s="231"/>
      <c r="D429" s="222" t="s">
        <v>73</v>
      </c>
      <c r="E429" s="224">
        <v>508</v>
      </c>
      <c r="F429" s="224">
        <v>13244</v>
      </c>
      <c r="G429" s="224">
        <v>6727952</v>
      </c>
      <c r="H429" s="224">
        <v>672</v>
      </c>
      <c r="I429" s="224">
        <v>341376</v>
      </c>
      <c r="J429" s="224">
        <v>6386576</v>
      </c>
    </row>
    <row r="430" spans="1:10" ht="14.1" customHeight="1" x14ac:dyDescent="0.15">
      <c r="A430" s="231"/>
      <c r="B430" s="231"/>
      <c r="C430" s="231"/>
      <c r="D430" s="222" t="s">
        <v>74</v>
      </c>
      <c r="E430" s="224">
        <v>172</v>
      </c>
      <c r="F430" s="224">
        <v>10288</v>
      </c>
      <c r="G430" s="224">
        <v>1769536</v>
      </c>
      <c r="H430" s="224">
        <v>672</v>
      </c>
      <c r="I430" s="224">
        <v>115584</v>
      </c>
      <c r="J430" s="224">
        <v>1653952</v>
      </c>
    </row>
    <row r="431" spans="1:10" ht="14.1" customHeight="1" x14ac:dyDescent="0.15">
      <c r="A431" s="231"/>
      <c r="B431" s="231"/>
      <c r="C431" s="231"/>
      <c r="D431" s="222" t="s">
        <v>71</v>
      </c>
      <c r="E431" s="224">
        <v>37</v>
      </c>
      <c r="F431" s="224">
        <v>7212</v>
      </c>
      <c r="G431" s="224">
        <v>266844</v>
      </c>
      <c r="H431" s="224">
        <v>672</v>
      </c>
      <c r="I431" s="224">
        <v>24864</v>
      </c>
      <c r="J431" s="224">
        <v>241980</v>
      </c>
    </row>
    <row r="432" spans="1:10" ht="14.1" customHeight="1" x14ac:dyDescent="0.15">
      <c r="A432" s="231"/>
      <c r="B432" s="231"/>
      <c r="C432" s="231"/>
      <c r="D432" s="222" t="s">
        <v>75</v>
      </c>
      <c r="E432" s="224">
        <v>616</v>
      </c>
      <c r="F432" s="224">
        <v>1826</v>
      </c>
      <c r="G432" s="224">
        <v>1124816</v>
      </c>
      <c r="H432" s="224">
        <v>672</v>
      </c>
      <c r="I432" s="224">
        <v>413952</v>
      </c>
      <c r="J432" s="224">
        <v>710864</v>
      </c>
    </row>
    <row r="433" spans="1:10" ht="14.1" customHeight="1" x14ac:dyDescent="0.15">
      <c r="A433" s="231"/>
      <c r="B433" s="231"/>
      <c r="C433" s="231"/>
      <c r="D433" s="222" t="s">
        <v>139</v>
      </c>
      <c r="E433" s="224">
        <v>102</v>
      </c>
      <c r="F433" s="224">
        <v>5559</v>
      </c>
      <c r="G433" s="224">
        <v>567018</v>
      </c>
      <c r="H433" s="224">
        <v>672</v>
      </c>
      <c r="I433" s="224">
        <v>68544</v>
      </c>
      <c r="J433" s="224">
        <v>498474</v>
      </c>
    </row>
    <row r="434" spans="1:10" ht="29.1" customHeight="1" x14ac:dyDescent="0.15">
      <c r="A434" s="230" t="s">
        <v>113</v>
      </c>
      <c r="B434" s="231" t="s">
        <v>53</v>
      </c>
      <c r="C434" s="231"/>
      <c r="D434" s="231"/>
      <c r="E434" s="224">
        <v>3202</v>
      </c>
      <c r="F434" s="224"/>
      <c r="G434" s="224">
        <v>43586662</v>
      </c>
      <c r="H434" s="224"/>
      <c r="I434" s="224">
        <v>2162518</v>
      </c>
      <c r="J434" s="224">
        <v>41424144</v>
      </c>
    </row>
    <row r="435" spans="1:10" ht="14.1" customHeight="1" x14ac:dyDescent="0.15">
      <c r="A435" s="231"/>
      <c r="B435" s="222" t="s">
        <v>63</v>
      </c>
      <c r="C435" s="222" t="s">
        <v>64</v>
      </c>
      <c r="D435" s="222" t="s">
        <v>65</v>
      </c>
      <c r="E435" s="233">
        <v>1</v>
      </c>
      <c r="F435" s="233">
        <v>13948</v>
      </c>
      <c r="G435" s="233">
        <v>13948</v>
      </c>
      <c r="H435" s="233">
        <v>0</v>
      </c>
      <c r="I435" s="233">
        <v>0</v>
      </c>
      <c r="J435" s="233">
        <v>13948</v>
      </c>
    </row>
    <row r="436" spans="1:10" ht="14.1" customHeight="1" x14ac:dyDescent="0.15">
      <c r="A436" s="231"/>
      <c r="B436" s="235" t="s">
        <v>66</v>
      </c>
      <c r="C436" s="223" t="s">
        <v>67</v>
      </c>
      <c r="D436" s="222" t="s">
        <v>131</v>
      </c>
      <c r="E436" s="234"/>
      <c r="F436" s="234"/>
      <c r="G436" s="234"/>
      <c r="H436" s="234"/>
      <c r="I436" s="234"/>
      <c r="J436" s="234"/>
    </row>
    <row r="437" spans="1:10" ht="29.1" customHeight="1" x14ac:dyDescent="0.15">
      <c r="A437" s="231"/>
      <c r="B437" s="231"/>
      <c r="C437" s="221" t="s">
        <v>158</v>
      </c>
      <c r="D437" s="222" t="s">
        <v>132</v>
      </c>
      <c r="E437" s="224">
        <v>6</v>
      </c>
      <c r="F437" s="224">
        <v>14620</v>
      </c>
      <c r="G437" s="224">
        <v>87720</v>
      </c>
      <c r="H437" s="224">
        <v>1891</v>
      </c>
      <c r="I437" s="224">
        <v>11346</v>
      </c>
      <c r="J437" s="224">
        <v>76374</v>
      </c>
    </row>
    <row r="438" spans="1:10" ht="14.1" customHeight="1" x14ac:dyDescent="0.15">
      <c r="A438" s="231"/>
      <c r="B438" s="235" t="s">
        <v>76</v>
      </c>
      <c r="C438" s="223" t="s">
        <v>67</v>
      </c>
      <c r="D438" s="222" t="s">
        <v>77</v>
      </c>
      <c r="E438" s="224">
        <v>2</v>
      </c>
      <c r="F438" s="224">
        <v>6540</v>
      </c>
      <c r="G438" s="224">
        <v>13080</v>
      </c>
      <c r="H438" s="224">
        <v>0</v>
      </c>
      <c r="I438" s="224">
        <v>0</v>
      </c>
      <c r="J438" s="224">
        <v>13080</v>
      </c>
    </row>
    <row r="439" spans="1:10" ht="29.1" customHeight="1" x14ac:dyDescent="0.15">
      <c r="A439" s="231"/>
      <c r="B439" s="231"/>
      <c r="C439" s="221" t="s">
        <v>158</v>
      </c>
      <c r="D439" s="222" t="s">
        <v>183</v>
      </c>
      <c r="E439" s="224">
        <v>1</v>
      </c>
      <c r="F439" s="224">
        <v>0</v>
      </c>
      <c r="G439" s="224">
        <v>0</v>
      </c>
      <c r="H439" s="224">
        <v>0</v>
      </c>
      <c r="I439" s="224">
        <v>0</v>
      </c>
      <c r="J439" s="224">
        <v>0</v>
      </c>
    </row>
    <row r="440" spans="1:10" ht="42.95" customHeight="1" x14ac:dyDescent="0.15">
      <c r="A440" s="231"/>
      <c r="B440" s="230" t="s">
        <v>168</v>
      </c>
      <c r="C440" s="232" t="s">
        <v>67</v>
      </c>
      <c r="D440" s="222" t="s">
        <v>144</v>
      </c>
      <c r="E440" s="224">
        <v>6</v>
      </c>
      <c r="F440" s="224">
        <v>25774</v>
      </c>
      <c r="G440" s="224">
        <v>154644</v>
      </c>
      <c r="H440" s="224">
        <v>0</v>
      </c>
      <c r="I440" s="224">
        <v>0</v>
      </c>
      <c r="J440" s="224">
        <v>154644</v>
      </c>
    </row>
    <row r="441" spans="1:10" ht="14.1" customHeight="1" x14ac:dyDescent="0.15">
      <c r="A441" s="231"/>
      <c r="B441" s="231"/>
      <c r="C441" s="231"/>
      <c r="D441" s="222" t="s">
        <v>85</v>
      </c>
      <c r="E441" s="224">
        <v>4</v>
      </c>
      <c r="F441" s="224">
        <v>25774</v>
      </c>
      <c r="G441" s="224">
        <v>103096</v>
      </c>
      <c r="H441" s="224">
        <v>0</v>
      </c>
      <c r="I441" s="224">
        <v>0</v>
      </c>
      <c r="J441" s="224">
        <v>103096</v>
      </c>
    </row>
    <row r="442" spans="1:10" ht="14.1" customHeight="1" x14ac:dyDescent="0.15">
      <c r="A442" s="231"/>
      <c r="B442" s="231"/>
      <c r="C442" s="231"/>
      <c r="D442" s="222" t="s">
        <v>140</v>
      </c>
      <c r="E442" s="224">
        <v>3</v>
      </c>
      <c r="F442" s="224">
        <v>12572</v>
      </c>
      <c r="G442" s="224">
        <v>37716</v>
      </c>
      <c r="H442" s="224">
        <v>0</v>
      </c>
      <c r="I442" s="224">
        <v>0</v>
      </c>
      <c r="J442" s="224">
        <v>37716</v>
      </c>
    </row>
    <row r="443" spans="1:10" ht="14.1" customHeight="1" x14ac:dyDescent="0.15">
      <c r="A443" s="231"/>
      <c r="B443" s="231"/>
      <c r="C443" s="231"/>
      <c r="D443" s="222" t="s">
        <v>78</v>
      </c>
      <c r="E443" s="224">
        <v>2</v>
      </c>
      <c r="F443" s="224">
        <v>12572</v>
      </c>
      <c r="G443" s="224">
        <v>25144</v>
      </c>
      <c r="H443" s="224">
        <v>0</v>
      </c>
      <c r="I443" s="224">
        <v>0</v>
      </c>
      <c r="J443" s="224">
        <v>25144</v>
      </c>
    </row>
    <row r="444" spans="1:10" ht="14.1" customHeight="1" x14ac:dyDescent="0.15">
      <c r="A444" s="231"/>
      <c r="B444" s="231"/>
      <c r="C444" s="231"/>
      <c r="D444" s="222" t="s">
        <v>145</v>
      </c>
      <c r="E444" s="224">
        <v>1</v>
      </c>
      <c r="F444" s="224">
        <v>9616</v>
      </c>
      <c r="G444" s="224">
        <v>9616</v>
      </c>
      <c r="H444" s="224">
        <v>0</v>
      </c>
      <c r="I444" s="224">
        <v>0</v>
      </c>
      <c r="J444" s="224">
        <v>9616</v>
      </c>
    </row>
    <row r="445" spans="1:10" ht="14.1" customHeight="1" x14ac:dyDescent="0.15">
      <c r="A445" s="231"/>
      <c r="B445" s="231"/>
      <c r="C445" s="231"/>
      <c r="D445" s="222" t="s">
        <v>83</v>
      </c>
      <c r="E445" s="224">
        <v>2</v>
      </c>
      <c r="F445" s="224">
        <v>9616</v>
      </c>
      <c r="G445" s="224">
        <v>19232</v>
      </c>
      <c r="H445" s="224">
        <v>0</v>
      </c>
      <c r="I445" s="224">
        <v>0</v>
      </c>
      <c r="J445" s="224">
        <v>19232</v>
      </c>
    </row>
    <row r="446" spans="1:10" ht="14.1" customHeight="1" x14ac:dyDescent="0.15">
      <c r="A446" s="231"/>
      <c r="B446" s="231"/>
      <c r="C446" s="231"/>
      <c r="D446" s="222" t="s">
        <v>135</v>
      </c>
      <c r="E446" s="224">
        <v>4</v>
      </c>
      <c r="F446" s="224">
        <v>6540</v>
      </c>
      <c r="G446" s="224">
        <v>26160</v>
      </c>
      <c r="H446" s="224">
        <v>0</v>
      </c>
      <c r="I446" s="224">
        <v>0</v>
      </c>
      <c r="J446" s="224">
        <v>26160</v>
      </c>
    </row>
    <row r="447" spans="1:10" ht="14.1" customHeight="1" x14ac:dyDescent="0.15">
      <c r="A447" s="231"/>
      <c r="B447" s="231"/>
      <c r="C447" s="231"/>
      <c r="D447" s="222" t="s">
        <v>77</v>
      </c>
      <c r="E447" s="224">
        <v>13</v>
      </c>
      <c r="F447" s="224">
        <v>6540</v>
      </c>
      <c r="G447" s="224">
        <v>85020</v>
      </c>
      <c r="H447" s="224">
        <v>0</v>
      </c>
      <c r="I447" s="224">
        <v>0</v>
      </c>
      <c r="J447" s="224">
        <v>85020</v>
      </c>
    </row>
    <row r="448" spans="1:10" ht="14.1" customHeight="1" x14ac:dyDescent="0.15">
      <c r="A448" s="231"/>
      <c r="B448" s="231"/>
      <c r="C448" s="231"/>
      <c r="D448" s="222" t="s">
        <v>89</v>
      </c>
      <c r="E448" s="224">
        <v>1</v>
      </c>
      <c r="F448" s="224">
        <v>1154</v>
      </c>
      <c r="G448" s="224">
        <v>1154</v>
      </c>
      <c r="H448" s="224">
        <v>0</v>
      </c>
      <c r="I448" s="224">
        <v>0</v>
      </c>
      <c r="J448" s="224">
        <v>1154</v>
      </c>
    </row>
    <row r="449" spans="1:10" ht="14.1" customHeight="1" x14ac:dyDescent="0.15">
      <c r="A449" s="231"/>
      <c r="B449" s="231"/>
      <c r="C449" s="231"/>
      <c r="D449" s="222" t="s">
        <v>142</v>
      </c>
      <c r="E449" s="224">
        <v>1</v>
      </c>
      <c r="F449" s="224">
        <v>4887</v>
      </c>
      <c r="G449" s="224">
        <v>4887</v>
      </c>
      <c r="H449" s="224">
        <v>0</v>
      </c>
      <c r="I449" s="224">
        <v>0</v>
      </c>
      <c r="J449" s="224">
        <v>4887</v>
      </c>
    </row>
    <row r="450" spans="1:10" ht="14.1" customHeight="1" x14ac:dyDescent="0.15">
      <c r="A450" s="231"/>
      <c r="B450" s="231"/>
      <c r="C450" s="231"/>
      <c r="D450" s="222" t="s">
        <v>137</v>
      </c>
      <c r="E450" s="224">
        <v>2</v>
      </c>
      <c r="F450" s="224">
        <v>4887</v>
      </c>
      <c r="G450" s="224">
        <v>9774</v>
      </c>
      <c r="H450" s="224">
        <v>0</v>
      </c>
      <c r="I450" s="224">
        <v>0</v>
      </c>
      <c r="J450" s="224">
        <v>9774</v>
      </c>
    </row>
    <row r="451" spans="1:10" ht="29.1" customHeight="1" x14ac:dyDescent="0.15">
      <c r="A451" s="231"/>
      <c r="B451" s="231"/>
      <c r="C451" s="230" t="s">
        <v>156</v>
      </c>
      <c r="D451" s="222" t="s">
        <v>79</v>
      </c>
      <c r="E451" s="224">
        <v>2</v>
      </c>
      <c r="F451" s="224">
        <v>27135</v>
      </c>
      <c r="G451" s="224">
        <v>54270</v>
      </c>
      <c r="H451" s="224">
        <v>1361</v>
      </c>
      <c r="I451" s="224">
        <v>2722</v>
      </c>
      <c r="J451" s="224">
        <v>51548</v>
      </c>
    </row>
    <row r="452" spans="1:10" ht="14.1" customHeight="1" x14ac:dyDescent="0.15">
      <c r="A452" s="231"/>
      <c r="B452" s="231"/>
      <c r="C452" s="231"/>
      <c r="D452" s="222" t="s">
        <v>73</v>
      </c>
      <c r="E452" s="224">
        <v>1</v>
      </c>
      <c r="F452" s="224">
        <v>13933</v>
      </c>
      <c r="G452" s="224">
        <v>13933</v>
      </c>
      <c r="H452" s="224">
        <v>1361</v>
      </c>
      <c r="I452" s="224">
        <v>1361</v>
      </c>
      <c r="J452" s="224">
        <v>12572</v>
      </c>
    </row>
    <row r="453" spans="1:10" ht="14.1" customHeight="1" x14ac:dyDescent="0.15">
      <c r="A453" s="231"/>
      <c r="B453" s="231"/>
      <c r="C453" s="231"/>
      <c r="D453" s="222" t="s">
        <v>71</v>
      </c>
      <c r="E453" s="224">
        <v>1</v>
      </c>
      <c r="F453" s="224">
        <v>7901</v>
      </c>
      <c r="G453" s="224">
        <v>7901</v>
      </c>
      <c r="H453" s="224">
        <v>1361</v>
      </c>
      <c r="I453" s="224">
        <v>1361</v>
      </c>
      <c r="J453" s="224">
        <v>6540</v>
      </c>
    </row>
    <row r="454" spans="1:10" ht="14.1" customHeight="1" x14ac:dyDescent="0.15">
      <c r="A454" s="231"/>
      <c r="B454" s="231"/>
      <c r="C454" s="231"/>
      <c r="D454" s="222" t="s">
        <v>75</v>
      </c>
      <c r="E454" s="224">
        <v>2</v>
      </c>
      <c r="F454" s="224">
        <v>2515</v>
      </c>
      <c r="G454" s="224">
        <v>5030</v>
      </c>
      <c r="H454" s="224">
        <v>1361</v>
      </c>
      <c r="I454" s="224">
        <v>2722</v>
      </c>
      <c r="J454" s="224">
        <v>2308</v>
      </c>
    </row>
    <row r="455" spans="1:10" ht="14.1" customHeight="1" x14ac:dyDescent="0.15">
      <c r="A455" s="231"/>
      <c r="B455" s="231"/>
      <c r="C455" s="231"/>
      <c r="D455" s="222" t="s">
        <v>139</v>
      </c>
      <c r="E455" s="224">
        <v>1</v>
      </c>
      <c r="F455" s="224">
        <v>6248</v>
      </c>
      <c r="G455" s="224">
        <v>6248</v>
      </c>
      <c r="H455" s="224">
        <v>1361</v>
      </c>
      <c r="I455" s="224">
        <v>1361</v>
      </c>
      <c r="J455" s="224">
        <v>4887</v>
      </c>
    </row>
    <row r="456" spans="1:10" ht="29.1" customHeight="1" x14ac:dyDescent="0.15">
      <c r="A456" s="231"/>
      <c r="B456" s="231"/>
      <c r="C456" s="230" t="s">
        <v>157</v>
      </c>
      <c r="D456" s="222" t="s">
        <v>79</v>
      </c>
      <c r="E456" s="224">
        <v>1</v>
      </c>
      <c r="F456" s="224">
        <v>26446</v>
      </c>
      <c r="G456" s="224">
        <v>26446</v>
      </c>
      <c r="H456" s="224">
        <v>1309</v>
      </c>
      <c r="I456" s="224">
        <v>1309</v>
      </c>
      <c r="J456" s="224">
        <v>25137</v>
      </c>
    </row>
    <row r="457" spans="1:10" ht="14.1" customHeight="1" x14ac:dyDescent="0.15">
      <c r="A457" s="231"/>
      <c r="B457" s="231"/>
      <c r="C457" s="231"/>
      <c r="D457" s="222" t="s">
        <v>71</v>
      </c>
      <c r="E457" s="224">
        <v>19</v>
      </c>
      <c r="F457" s="224">
        <v>7413</v>
      </c>
      <c r="G457" s="224">
        <v>140850</v>
      </c>
      <c r="H457" s="224">
        <v>1309</v>
      </c>
      <c r="I457" s="224">
        <v>24871</v>
      </c>
      <c r="J457" s="224">
        <v>115979</v>
      </c>
    </row>
    <row r="458" spans="1:10" ht="29.1" customHeight="1" x14ac:dyDescent="0.15">
      <c r="A458" s="231"/>
      <c r="B458" s="231"/>
      <c r="C458" s="230" t="s">
        <v>158</v>
      </c>
      <c r="D458" s="222" t="s">
        <v>101</v>
      </c>
      <c r="E458" s="224">
        <v>2</v>
      </c>
      <c r="F458" s="224">
        <v>43757</v>
      </c>
      <c r="G458" s="224">
        <v>87514</v>
      </c>
      <c r="H458" s="224">
        <v>672</v>
      </c>
      <c r="I458" s="224">
        <v>1344</v>
      </c>
      <c r="J458" s="224">
        <v>86170</v>
      </c>
    </row>
    <row r="459" spans="1:10" ht="14.1" customHeight="1" x14ac:dyDescent="0.15">
      <c r="A459" s="231"/>
      <c r="B459" s="231"/>
      <c r="C459" s="231"/>
      <c r="D459" s="222" t="s">
        <v>79</v>
      </c>
      <c r="E459" s="224">
        <v>722</v>
      </c>
      <c r="F459" s="224">
        <v>26446</v>
      </c>
      <c r="G459" s="224">
        <v>19094012</v>
      </c>
      <c r="H459" s="224">
        <v>672</v>
      </c>
      <c r="I459" s="224">
        <v>485184</v>
      </c>
      <c r="J459" s="224">
        <v>18608828</v>
      </c>
    </row>
    <row r="460" spans="1:10" ht="14.1" customHeight="1" x14ac:dyDescent="0.15">
      <c r="A460" s="231"/>
      <c r="B460" s="231"/>
      <c r="C460" s="231"/>
      <c r="D460" s="222" t="s">
        <v>73</v>
      </c>
      <c r="E460" s="224">
        <v>1384</v>
      </c>
      <c r="F460" s="224">
        <v>13244</v>
      </c>
      <c r="G460" s="224">
        <v>18329696</v>
      </c>
      <c r="H460" s="224">
        <v>672</v>
      </c>
      <c r="I460" s="224">
        <v>930048</v>
      </c>
      <c r="J460" s="224">
        <v>17399648</v>
      </c>
    </row>
    <row r="461" spans="1:10" ht="14.1" customHeight="1" x14ac:dyDescent="0.15">
      <c r="A461" s="231"/>
      <c r="B461" s="231"/>
      <c r="C461" s="231"/>
      <c r="D461" s="222" t="s">
        <v>74</v>
      </c>
      <c r="E461" s="224">
        <v>76</v>
      </c>
      <c r="F461" s="224">
        <v>10288</v>
      </c>
      <c r="G461" s="224">
        <v>781888</v>
      </c>
      <c r="H461" s="224">
        <v>672</v>
      </c>
      <c r="I461" s="224">
        <v>51072</v>
      </c>
      <c r="J461" s="224">
        <v>730816</v>
      </c>
    </row>
    <row r="462" spans="1:10" ht="14.1" customHeight="1" x14ac:dyDescent="0.15">
      <c r="A462" s="231"/>
      <c r="B462" s="231"/>
      <c r="C462" s="231"/>
      <c r="D462" s="222" t="s">
        <v>71</v>
      </c>
      <c r="E462" s="224">
        <v>235</v>
      </c>
      <c r="F462" s="224">
        <v>7212</v>
      </c>
      <c r="G462" s="224">
        <v>1694820</v>
      </c>
      <c r="H462" s="224">
        <v>672</v>
      </c>
      <c r="I462" s="224">
        <v>157920</v>
      </c>
      <c r="J462" s="224">
        <v>1536900</v>
      </c>
    </row>
    <row r="463" spans="1:10" ht="14.1" customHeight="1" x14ac:dyDescent="0.15">
      <c r="A463" s="231"/>
      <c r="B463" s="231"/>
      <c r="C463" s="231"/>
      <c r="D463" s="222" t="s">
        <v>75</v>
      </c>
      <c r="E463" s="224">
        <v>306</v>
      </c>
      <c r="F463" s="224">
        <v>1826</v>
      </c>
      <c r="G463" s="224">
        <v>558756</v>
      </c>
      <c r="H463" s="224">
        <v>672</v>
      </c>
      <c r="I463" s="224">
        <v>205632</v>
      </c>
      <c r="J463" s="224">
        <v>353124</v>
      </c>
    </row>
    <row r="464" spans="1:10" ht="14.1" customHeight="1" x14ac:dyDescent="0.15">
      <c r="A464" s="231"/>
      <c r="B464" s="231"/>
      <c r="C464" s="231"/>
      <c r="D464" s="222" t="s">
        <v>138</v>
      </c>
      <c r="E464" s="224">
        <v>36</v>
      </c>
      <c r="F464" s="224">
        <v>4304</v>
      </c>
      <c r="G464" s="224">
        <v>154944</v>
      </c>
      <c r="H464" s="224">
        <v>672</v>
      </c>
      <c r="I464" s="224">
        <v>24192</v>
      </c>
      <c r="J464" s="224">
        <v>130752</v>
      </c>
    </row>
    <row r="465" spans="1:10" ht="14.1" customHeight="1" x14ac:dyDescent="0.15">
      <c r="A465" s="231"/>
      <c r="B465" s="231"/>
      <c r="C465" s="231"/>
      <c r="D465" s="222" t="s">
        <v>139</v>
      </c>
      <c r="E465" s="224">
        <v>356</v>
      </c>
      <c r="F465" s="224">
        <v>5559</v>
      </c>
      <c r="G465" s="224">
        <v>1979004</v>
      </c>
      <c r="H465" s="224">
        <v>672</v>
      </c>
      <c r="I465" s="224">
        <v>239232</v>
      </c>
      <c r="J465" s="224">
        <v>1739772</v>
      </c>
    </row>
    <row r="466" spans="1:10" ht="29.1" customHeight="1" x14ac:dyDescent="0.15">
      <c r="A466" s="231"/>
      <c r="B466" s="235" t="s">
        <v>164</v>
      </c>
      <c r="C466" s="221" t="s">
        <v>157</v>
      </c>
      <c r="D466" s="222" t="s">
        <v>71</v>
      </c>
      <c r="E466" s="224">
        <v>6</v>
      </c>
      <c r="F466" s="224">
        <v>7318</v>
      </c>
      <c r="G466" s="224">
        <v>43909</v>
      </c>
      <c r="H466" s="224">
        <v>2528</v>
      </c>
      <c r="I466" s="224">
        <v>15168</v>
      </c>
      <c r="J466" s="224">
        <v>28741</v>
      </c>
    </row>
    <row r="467" spans="1:10" ht="29.1" customHeight="1" x14ac:dyDescent="0.15">
      <c r="A467" s="231"/>
      <c r="B467" s="231"/>
      <c r="C467" s="230" t="s">
        <v>158</v>
      </c>
      <c r="D467" s="222" t="s">
        <v>71</v>
      </c>
      <c r="E467" s="224">
        <v>2</v>
      </c>
      <c r="F467" s="224">
        <v>7212</v>
      </c>
      <c r="G467" s="224">
        <v>14424</v>
      </c>
      <c r="H467" s="224">
        <v>1891</v>
      </c>
      <c r="I467" s="224">
        <v>3782</v>
      </c>
      <c r="J467" s="224">
        <v>10642</v>
      </c>
    </row>
    <row r="468" spans="1:10" ht="14.1" customHeight="1" x14ac:dyDescent="0.15">
      <c r="A468" s="231"/>
      <c r="B468" s="231"/>
      <c r="C468" s="231"/>
      <c r="D468" s="222" t="s">
        <v>75</v>
      </c>
      <c r="E468" s="224">
        <v>1</v>
      </c>
      <c r="F468" s="224">
        <v>1826</v>
      </c>
      <c r="G468" s="224">
        <v>1826</v>
      </c>
      <c r="H468" s="224">
        <v>1891</v>
      </c>
      <c r="I468" s="224">
        <v>1891</v>
      </c>
      <c r="J468" s="224">
        <v>-65</v>
      </c>
    </row>
    <row r="469" spans="1:10" ht="14.1" customHeight="1" x14ac:dyDescent="0.15">
      <c r="A469" s="231" t="s">
        <v>99</v>
      </c>
      <c r="B469" s="231" t="s">
        <v>53</v>
      </c>
      <c r="C469" s="231"/>
      <c r="D469" s="231"/>
      <c r="E469" s="224">
        <v>614</v>
      </c>
      <c r="F469" s="224"/>
      <c r="G469" s="224">
        <v>7823271</v>
      </c>
      <c r="H469" s="224"/>
      <c r="I469" s="224">
        <v>428894</v>
      </c>
      <c r="J469" s="224">
        <v>7394377</v>
      </c>
    </row>
    <row r="470" spans="1:10" ht="14.1" customHeight="1" x14ac:dyDescent="0.15">
      <c r="A470" s="231"/>
      <c r="B470" s="222" t="s">
        <v>63</v>
      </c>
      <c r="C470" s="222" t="s">
        <v>64</v>
      </c>
      <c r="D470" s="222" t="s">
        <v>65</v>
      </c>
      <c r="E470" s="233">
        <v>15</v>
      </c>
      <c r="F470" s="233">
        <v>14620</v>
      </c>
      <c r="G470" s="233">
        <v>219300</v>
      </c>
      <c r="H470" s="233">
        <v>1891</v>
      </c>
      <c r="I470" s="233">
        <v>28365</v>
      </c>
      <c r="J470" s="233">
        <v>190935</v>
      </c>
    </row>
    <row r="471" spans="1:10" ht="29.1" customHeight="1" x14ac:dyDescent="0.15">
      <c r="A471" s="231"/>
      <c r="B471" s="225" t="s">
        <v>66</v>
      </c>
      <c r="C471" s="221" t="s">
        <v>158</v>
      </c>
      <c r="D471" s="222" t="s">
        <v>132</v>
      </c>
      <c r="E471" s="234"/>
      <c r="F471" s="234"/>
      <c r="G471" s="234"/>
      <c r="H471" s="234"/>
      <c r="I471" s="234"/>
      <c r="J471" s="234"/>
    </row>
    <row r="472" spans="1:10" ht="42.95" customHeight="1" x14ac:dyDescent="0.15">
      <c r="A472" s="231"/>
      <c r="B472" s="230" t="s">
        <v>168</v>
      </c>
      <c r="C472" s="232" t="s">
        <v>67</v>
      </c>
      <c r="D472" s="222" t="s">
        <v>140</v>
      </c>
      <c r="E472" s="224">
        <v>2</v>
      </c>
      <c r="F472" s="224">
        <v>12572</v>
      </c>
      <c r="G472" s="224">
        <v>25144</v>
      </c>
      <c r="H472" s="224">
        <v>0</v>
      </c>
      <c r="I472" s="224">
        <v>0</v>
      </c>
      <c r="J472" s="224">
        <v>25144</v>
      </c>
    </row>
    <row r="473" spans="1:10" ht="14.1" customHeight="1" x14ac:dyDescent="0.15">
      <c r="A473" s="231"/>
      <c r="B473" s="231"/>
      <c r="C473" s="231"/>
      <c r="D473" s="222" t="s">
        <v>78</v>
      </c>
      <c r="E473" s="224">
        <v>1</v>
      </c>
      <c r="F473" s="224">
        <v>12572</v>
      </c>
      <c r="G473" s="224">
        <v>12572</v>
      </c>
      <c r="H473" s="224">
        <v>0</v>
      </c>
      <c r="I473" s="224">
        <v>0</v>
      </c>
      <c r="J473" s="224">
        <v>12572</v>
      </c>
    </row>
    <row r="474" spans="1:10" ht="14.1" customHeight="1" x14ac:dyDescent="0.15">
      <c r="A474" s="231"/>
      <c r="B474" s="231"/>
      <c r="C474" s="231"/>
      <c r="D474" s="222" t="s">
        <v>77</v>
      </c>
      <c r="E474" s="224">
        <v>1</v>
      </c>
      <c r="F474" s="224">
        <v>6540</v>
      </c>
      <c r="G474" s="224">
        <v>6540</v>
      </c>
      <c r="H474" s="224">
        <v>0</v>
      </c>
      <c r="I474" s="224">
        <v>0</v>
      </c>
      <c r="J474" s="224">
        <v>6540</v>
      </c>
    </row>
    <row r="475" spans="1:10" ht="29.1" customHeight="1" x14ac:dyDescent="0.15">
      <c r="A475" s="231"/>
      <c r="B475" s="231"/>
      <c r="C475" s="221" t="s">
        <v>156</v>
      </c>
      <c r="D475" s="222" t="s">
        <v>73</v>
      </c>
      <c r="E475" s="224">
        <v>1</v>
      </c>
      <c r="F475" s="224">
        <v>13933</v>
      </c>
      <c r="G475" s="224">
        <v>13933</v>
      </c>
      <c r="H475" s="224">
        <v>1361</v>
      </c>
      <c r="I475" s="224">
        <v>1361</v>
      </c>
      <c r="J475" s="224">
        <v>12572</v>
      </c>
    </row>
    <row r="476" spans="1:10" ht="29.1" customHeight="1" x14ac:dyDescent="0.15">
      <c r="A476" s="231"/>
      <c r="B476" s="231"/>
      <c r="C476" s="230" t="s">
        <v>158</v>
      </c>
      <c r="D476" s="222" t="s">
        <v>79</v>
      </c>
      <c r="E476" s="224">
        <v>2</v>
      </c>
      <c r="F476" s="224">
        <v>26446</v>
      </c>
      <c r="G476" s="224">
        <v>52892</v>
      </c>
      <c r="H476" s="224">
        <v>672</v>
      </c>
      <c r="I476" s="224">
        <v>1344</v>
      </c>
      <c r="J476" s="224">
        <v>51548</v>
      </c>
    </row>
    <row r="477" spans="1:10" ht="14.1" customHeight="1" x14ac:dyDescent="0.15">
      <c r="A477" s="231"/>
      <c r="B477" s="231"/>
      <c r="C477" s="231"/>
      <c r="D477" s="222" t="s">
        <v>73</v>
      </c>
      <c r="E477" s="224">
        <v>534</v>
      </c>
      <c r="F477" s="224">
        <v>13244</v>
      </c>
      <c r="G477" s="224">
        <v>7072296</v>
      </c>
      <c r="H477" s="224">
        <v>672</v>
      </c>
      <c r="I477" s="224">
        <v>358848</v>
      </c>
      <c r="J477" s="224">
        <v>6713448</v>
      </c>
    </row>
    <row r="478" spans="1:10" ht="14.1" customHeight="1" x14ac:dyDescent="0.15">
      <c r="A478" s="231"/>
      <c r="B478" s="231"/>
      <c r="C478" s="231"/>
      <c r="D478" s="222" t="s">
        <v>74</v>
      </c>
      <c r="E478" s="224">
        <v>6</v>
      </c>
      <c r="F478" s="224">
        <v>10288</v>
      </c>
      <c r="G478" s="224">
        <v>61728</v>
      </c>
      <c r="H478" s="224">
        <v>672</v>
      </c>
      <c r="I478" s="224">
        <v>4032</v>
      </c>
      <c r="J478" s="224">
        <v>57696</v>
      </c>
    </row>
    <row r="479" spans="1:10" ht="14.1" customHeight="1" x14ac:dyDescent="0.15">
      <c r="A479" s="231"/>
      <c r="B479" s="231"/>
      <c r="C479" s="231"/>
      <c r="D479" s="222" t="s">
        <v>71</v>
      </c>
      <c r="E479" s="224">
        <v>49</v>
      </c>
      <c r="F479" s="224">
        <v>7212</v>
      </c>
      <c r="G479" s="224">
        <v>353388</v>
      </c>
      <c r="H479" s="224">
        <v>672</v>
      </c>
      <c r="I479" s="224">
        <v>32928</v>
      </c>
      <c r="J479" s="224">
        <v>320460</v>
      </c>
    </row>
    <row r="480" spans="1:10" ht="14.1" customHeight="1" x14ac:dyDescent="0.15">
      <c r="A480" s="231"/>
      <c r="B480" s="231"/>
      <c r="C480" s="231"/>
      <c r="D480" s="222" t="s">
        <v>75</v>
      </c>
      <c r="E480" s="224">
        <v>3</v>
      </c>
      <c r="F480" s="224">
        <v>1826</v>
      </c>
      <c r="G480" s="224">
        <v>5478</v>
      </c>
      <c r="H480" s="224">
        <v>672</v>
      </c>
      <c r="I480" s="224">
        <v>2016</v>
      </c>
      <c r="J480" s="224">
        <v>3462</v>
      </c>
    </row>
    <row r="481" spans="1:10" ht="14.1" customHeight="1" x14ac:dyDescent="0.15">
      <c r="A481" s="231" t="s">
        <v>3</v>
      </c>
      <c r="B481" s="231" t="s">
        <v>53</v>
      </c>
      <c r="C481" s="231"/>
      <c r="D481" s="231"/>
      <c r="E481" s="224">
        <v>1879</v>
      </c>
      <c r="F481" s="224"/>
      <c r="G481" s="224">
        <v>25515923</v>
      </c>
      <c r="H481" s="224"/>
      <c r="I481" s="224">
        <v>2789390</v>
      </c>
      <c r="J481" s="224">
        <v>22726533</v>
      </c>
    </row>
    <row r="482" spans="1:10" ht="14.1" customHeight="1" x14ac:dyDescent="0.15">
      <c r="A482" s="231"/>
      <c r="B482" s="222" t="s">
        <v>63</v>
      </c>
      <c r="C482" s="222" t="s">
        <v>64</v>
      </c>
      <c r="D482" s="222" t="s">
        <v>65</v>
      </c>
      <c r="E482" s="233">
        <v>3</v>
      </c>
      <c r="F482" s="233">
        <v>13948</v>
      </c>
      <c r="G482" s="233">
        <v>41844</v>
      </c>
      <c r="H482" s="233">
        <v>0</v>
      </c>
      <c r="I482" s="233">
        <v>0</v>
      </c>
      <c r="J482" s="233">
        <v>41844</v>
      </c>
    </row>
    <row r="483" spans="1:10" ht="14.1" customHeight="1" x14ac:dyDescent="0.15">
      <c r="A483" s="231"/>
      <c r="B483" s="235" t="s">
        <v>66</v>
      </c>
      <c r="C483" s="232" t="s">
        <v>67</v>
      </c>
      <c r="D483" s="222" t="s">
        <v>133</v>
      </c>
      <c r="E483" s="234"/>
      <c r="F483" s="234"/>
      <c r="G483" s="234"/>
      <c r="H483" s="234"/>
      <c r="I483" s="234"/>
      <c r="J483" s="234"/>
    </row>
    <row r="484" spans="1:10" ht="14.1" customHeight="1" x14ac:dyDescent="0.15">
      <c r="A484" s="231"/>
      <c r="B484" s="231"/>
      <c r="C484" s="231"/>
      <c r="D484" s="222" t="s">
        <v>131</v>
      </c>
      <c r="E484" s="224">
        <v>3</v>
      </c>
      <c r="F484" s="224">
        <v>13948</v>
      </c>
      <c r="G484" s="224">
        <v>41844</v>
      </c>
      <c r="H484" s="224">
        <v>0</v>
      </c>
      <c r="I484" s="224">
        <v>0</v>
      </c>
      <c r="J484" s="224">
        <v>41844</v>
      </c>
    </row>
    <row r="485" spans="1:10" ht="29.1" customHeight="1" x14ac:dyDescent="0.15">
      <c r="A485" s="231"/>
      <c r="B485" s="231"/>
      <c r="C485" s="221" t="s">
        <v>156</v>
      </c>
      <c r="D485" s="222" t="s">
        <v>132</v>
      </c>
      <c r="E485" s="224">
        <v>1</v>
      </c>
      <c r="F485" s="224">
        <v>15309</v>
      </c>
      <c r="G485" s="224">
        <v>15309</v>
      </c>
      <c r="H485" s="224">
        <v>2580</v>
      </c>
      <c r="I485" s="224">
        <v>2580</v>
      </c>
      <c r="J485" s="224">
        <v>12729</v>
      </c>
    </row>
    <row r="486" spans="1:10" ht="29.1" customHeight="1" x14ac:dyDescent="0.15">
      <c r="A486" s="231"/>
      <c r="B486" s="231"/>
      <c r="C486" s="221" t="s">
        <v>158</v>
      </c>
      <c r="D486" s="222" t="s">
        <v>132</v>
      </c>
      <c r="E486" s="224">
        <v>286</v>
      </c>
      <c r="F486" s="224">
        <v>14620</v>
      </c>
      <c r="G486" s="224">
        <v>4181320</v>
      </c>
      <c r="H486" s="224">
        <v>1930</v>
      </c>
      <c r="I486" s="224">
        <v>551905</v>
      </c>
      <c r="J486" s="224">
        <v>3629415</v>
      </c>
    </row>
    <row r="487" spans="1:10" ht="42.95" customHeight="1" x14ac:dyDescent="0.15">
      <c r="A487" s="231"/>
      <c r="B487" s="230" t="s">
        <v>168</v>
      </c>
      <c r="C487" s="232" t="s">
        <v>67</v>
      </c>
      <c r="D487" s="222" t="s">
        <v>85</v>
      </c>
      <c r="E487" s="224">
        <v>1</v>
      </c>
      <c r="F487" s="224">
        <v>25774</v>
      </c>
      <c r="G487" s="224">
        <v>25774</v>
      </c>
      <c r="H487" s="224">
        <v>0</v>
      </c>
      <c r="I487" s="224">
        <v>0</v>
      </c>
      <c r="J487" s="224">
        <v>25774</v>
      </c>
    </row>
    <row r="488" spans="1:10" ht="14.1" customHeight="1" x14ac:dyDescent="0.15">
      <c r="A488" s="231"/>
      <c r="B488" s="231"/>
      <c r="C488" s="231"/>
      <c r="D488" s="222" t="s">
        <v>145</v>
      </c>
      <c r="E488" s="224">
        <v>1</v>
      </c>
      <c r="F488" s="224">
        <v>9616</v>
      </c>
      <c r="G488" s="224">
        <v>9616</v>
      </c>
      <c r="H488" s="224">
        <v>0</v>
      </c>
      <c r="I488" s="224">
        <v>0</v>
      </c>
      <c r="J488" s="224">
        <v>9616</v>
      </c>
    </row>
    <row r="489" spans="1:10" ht="14.1" customHeight="1" x14ac:dyDescent="0.15">
      <c r="A489" s="231"/>
      <c r="B489" s="231"/>
      <c r="C489" s="231"/>
      <c r="D489" s="222" t="s">
        <v>77</v>
      </c>
      <c r="E489" s="224">
        <v>2</v>
      </c>
      <c r="F489" s="224">
        <v>6540</v>
      </c>
      <c r="G489" s="224">
        <v>13080</v>
      </c>
      <c r="H489" s="224">
        <v>0</v>
      </c>
      <c r="I489" s="224">
        <v>0</v>
      </c>
      <c r="J489" s="224">
        <v>13080</v>
      </c>
    </row>
    <row r="490" spans="1:10" ht="29.1" customHeight="1" x14ac:dyDescent="0.15">
      <c r="A490" s="231"/>
      <c r="B490" s="231"/>
      <c r="C490" s="230" t="s">
        <v>156</v>
      </c>
      <c r="D490" s="222" t="s">
        <v>79</v>
      </c>
      <c r="E490" s="224">
        <v>1</v>
      </c>
      <c r="F490" s="224">
        <v>27135</v>
      </c>
      <c r="G490" s="224">
        <v>27135</v>
      </c>
      <c r="H490" s="224">
        <v>1361</v>
      </c>
      <c r="I490" s="224">
        <v>1361</v>
      </c>
      <c r="J490" s="224">
        <v>25774</v>
      </c>
    </row>
    <row r="491" spans="1:10" ht="14.1" customHeight="1" x14ac:dyDescent="0.15">
      <c r="A491" s="231"/>
      <c r="B491" s="231"/>
      <c r="C491" s="231"/>
      <c r="D491" s="222" t="s">
        <v>73</v>
      </c>
      <c r="E491" s="224">
        <v>2</v>
      </c>
      <c r="F491" s="224">
        <v>13933</v>
      </c>
      <c r="G491" s="224">
        <v>27866</v>
      </c>
      <c r="H491" s="224">
        <v>1361</v>
      </c>
      <c r="I491" s="224">
        <v>2722</v>
      </c>
      <c r="J491" s="224">
        <v>25144</v>
      </c>
    </row>
    <row r="492" spans="1:10" ht="14.1" customHeight="1" x14ac:dyDescent="0.15">
      <c r="A492" s="231"/>
      <c r="B492" s="231"/>
      <c r="C492" s="231"/>
      <c r="D492" s="222" t="s">
        <v>138</v>
      </c>
      <c r="E492" s="224">
        <v>2</v>
      </c>
      <c r="F492" s="224">
        <v>4993</v>
      </c>
      <c r="G492" s="224">
        <v>9986</v>
      </c>
      <c r="H492" s="224">
        <v>1361</v>
      </c>
      <c r="I492" s="224">
        <v>2722</v>
      </c>
      <c r="J492" s="224">
        <v>7264</v>
      </c>
    </row>
    <row r="493" spans="1:10" ht="29.1" customHeight="1" x14ac:dyDescent="0.15">
      <c r="A493" s="231"/>
      <c r="B493" s="231"/>
      <c r="C493" s="230" t="s">
        <v>158</v>
      </c>
      <c r="D493" s="222" t="s">
        <v>101</v>
      </c>
      <c r="E493" s="224">
        <v>8</v>
      </c>
      <c r="F493" s="224">
        <v>43757</v>
      </c>
      <c r="G493" s="224">
        <v>350056</v>
      </c>
      <c r="H493" s="224">
        <v>672</v>
      </c>
      <c r="I493" s="224">
        <v>5376</v>
      </c>
      <c r="J493" s="224">
        <v>344680</v>
      </c>
    </row>
    <row r="494" spans="1:10" ht="14.1" customHeight="1" x14ac:dyDescent="0.15">
      <c r="A494" s="231"/>
      <c r="B494" s="231"/>
      <c r="C494" s="231"/>
      <c r="D494" s="222" t="s">
        <v>79</v>
      </c>
      <c r="E494" s="224">
        <v>144</v>
      </c>
      <c r="F494" s="224">
        <v>26446</v>
      </c>
      <c r="G494" s="224">
        <v>3808224</v>
      </c>
      <c r="H494" s="224">
        <v>672</v>
      </c>
      <c r="I494" s="224">
        <v>96768</v>
      </c>
      <c r="J494" s="224">
        <v>3711456</v>
      </c>
    </row>
    <row r="495" spans="1:10" ht="14.1" customHeight="1" x14ac:dyDescent="0.15">
      <c r="A495" s="231"/>
      <c r="B495" s="231"/>
      <c r="C495" s="231"/>
      <c r="D495" s="222" t="s">
        <v>73</v>
      </c>
      <c r="E495" s="224">
        <v>288</v>
      </c>
      <c r="F495" s="224">
        <v>13244</v>
      </c>
      <c r="G495" s="224">
        <v>3814272</v>
      </c>
      <c r="H495" s="224">
        <v>672</v>
      </c>
      <c r="I495" s="224">
        <v>193536</v>
      </c>
      <c r="J495" s="224">
        <v>3620736</v>
      </c>
    </row>
    <row r="496" spans="1:10" ht="14.1" customHeight="1" x14ac:dyDescent="0.15">
      <c r="A496" s="231"/>
      <c r="B496" s="231"/>
      <c r="C496" s="231"/>
      <c r="D496" s="222" t="s">
        <v>74</v>
      </c>
      <c r="E496" s="224">
        <v>47</v>
      </c>
      <c r="F496" s="224">
        <v>10288</v>
      </c>
      <c r="G496" s="224">
        <v>483536</v>
      </c>
      <c r="H496" s="224">
        <v>672</v>
      </c>
      <c r="I496" s="224">
        <v>31584</v>
      </c>
      <c r="J496" s="224">
        <v>451952</v>
      </c>
    </row>
    <row r="497" spans="1:10" ht="14.1" customHeight="1" x14ac:dyDescent="0.15">
      <c r="A497" s="231"/>
      <c r="B497" s="231"/>
      <c r="C497" s="231"/>
      <c r="D497" s="222" t="s">
        <v>71</v>
      </c>
      <c r="E497" s="224">
        <v>42</v>
      </c>
      <c r="F497" s="224">
        <v>7212</v>
      </c>
      <c r="G497" s="224">
        <v>302904</v>
      </c>
      <c r="H497" s="224">
        <v>672</v>
      </c>
      <c r="I497" s="224">
        <v>28224</v>
      </c>
      <c r="J497" s="224">
        <v>274680</v>
      </c>
    </row>
    <row r="498" spans="1:10" ht="14.1" customHeight="1" x14ac:dyDescent="0.15">
      <c r="A498" s="231"/>
      <c r="B498" s="231"/>
      <c r="C498" s="231"/>
      <c r="D498" s="222" t="s">
        <v>75</v>
      </c>
      <c r="E498" s="224">
        <v>26</v>
      </c>
      <c r="F498" s="224">
        <v>1826</v>
      </c>
      <c r="G498" s="224">
        <v>47476</v>
      </c>
      <c r="H498" s="224">
        <v>672</v>
      </c>
      <c r="I498" s="224">
        <v>17472</v>
      </c>
      <c r="J498" s="224">
        <v>30004</v>
      </c>
    </row>
    <row r="499" spans="1:10" ht="14.1" customHeight="1" x14ac:dyDescent="0.15">
      <c r="A499" s="231"/>
      <c r="B499" s="231"/>
      <c r="C499" s="231"/>
      <c r="D499" s="222" t="s">
        <v>138</v>
      </c>
      <c r="E499" s="224">
        <v>56</v>
      </c>
      <c r="F499" s="224">
        <v>4304</v>
      </c>
      <c r="G499" s="224">
        <v>241024</v>
      </c>
      <c r="H499" s="224">
        <v>672</v>
      </c>
      <c r="I499" s="224">
        <v>37632</v>
      </c>
      <c r="J499" s="224">
        <v>203392</v>
      </c>
    </row>
    <row r="500" spans="1:10" ht="14.1" customHeight="1" x14ac:dyDescent="0.15">
      <c r="A500" s="231"/>
      <c r="B500" s="231"/>
      <c r="C500" s="231"/>
      <c r="D500" s="222" t="s">
        <v>139</v>
      </c>
      <c r="E500" s="224">
        <v>1</v>
      </c>
      <c r="F500" s="224">
        <v>5559</v>
      </c>
      <c r="G500" s="224">
        <v>5559</v>
      </c>
      <c r="H500" s="224">
        <v>672</v>
      </c>
      <c r="I500" s="224">
        <v>672</v>
      </c>
      <c r="J500" s="224">
        <v>4887</v>
      </c>
    </row>
    <row r="501" spans="1:10" ht="14.1" customHeight="1" x14ac:dyDescent="0.15">
      <c r="A501" s="231"/>
      <c r="B501" s="235" t="s">
        <v>164</v>
      </c>
      <c r="C501" s="232" t="s">
        <v>67</v>
      </c>
      <c r="D501" s="222" t="s">
        <v>153</v>
      </c>
      <c r="E501" s="224">
        <v>1</v>
      </c>
      <c r="F501" s="224">
        <v>43085</v>
      </c>
      <c r="G501" s="224">
        <v>43085</v>
      </c>
      <c r="H501" s="224">
        <v>1219</v>
      </c>
      <c r="I501" s="224">
        <v>1219</v>
      </c>
      <c r="J501" s="224">
        <v>41866</v>
      </c>
    </row>
    <row r="502" spans="1:10" ht="14.1" customHeight="1" x14ac:dyDescent="0.15">
      <c r="A502" s="231"/>
      <c r="B502" s="231"/>
      <c r="C502" s="231"/>
      <c r="D502" s="222" t="s">
        <v>144</v>
      </c>
      <c r="E502" s="224">
        <v>4</v>
      </c>
      <c r="F502" s="224">
        <v>25774</v>
      </c>
      <c r="G502" s="224">
        <v>103096</v>
      </c>
      <c r="H502" s="224">
        <v>1219</v>
      </c>
      <c r="I502" s="224">
        <v>4876</v>
      </c>
      <c r="J502" s="224">
        <v>98220</v>
      </c>
    </row>
    <row r="503" spans="1:10" ht="14.1" customHeight="1" x14ac:dyDescent="0.15">
      <c r="A503" s="231"/>
      <c r="B503" s="231"/>
      <c r="C503" s="231"/>
      <c r="D503" s="222" t="s">
        <v>85</v>
      </c>
      <c r="E503" s="224">
        <v>1</v>
      </c>
      <c r="F503" s="224">
        <v>25774</v>
      </c>
      <c r="G503" s="224">
        <v>25774</v>
      </c>
      <c r="H503" s="224">
        <v>1219</v>
      </c>
      <c r="I503" s="224">
        <v>1219</v>
      </c>
      <c r="J503" s="224">
        <v>24555</v>
      </c>
    </row>
    <row r="504" spans="1:10" ht="14.1" customHeight="1" x14ac:dyDescent="0.15">
      <c r="A504" s="231"/>
      <c r="B504" s="231"/>
      <c r="C504" s="231"/>
      <c r="D504" s="222" t="s">
        <v>140</v>
      </c>
      <c r="E504" s="224">
        <v>1</v>
      </c>
      <c r="F504" s="224">
        <v>12572</v>
      </c>
      <c r="G504" s="224">
        <v>12572</v>
      </c>
      <c r="H504" s="224">
        <v>1219</v>
      </c>
      <c r="I504" s="224">
        <v>1219</v>
      </c>
      <c r="J504" s="224">
        <v>11353</v>
      </c>
    </row>
    <row r="505" spans="1:10" ht="14.1" customHeight="1" x14ac:dyDescent="0.15">
      <c r="A505" s="231"/>
      <c r="B505" s="231"/>
      <c r="C505" s="231"/>
      <c r="D505" s="222" t="s">
        <v>135</v>
      </c>
      <c r="E505" s="224">
        <v>2</v>
      </c>
      <c r="F505" s="224">
        <v>6540</v>
      </c>
      <c r="G505" s="224">
        <v>13080</v>
      </c>
      <c r="H505" s="224">
        <v>1219</v>
      </c>
      <c r="I505" s="224">
        <v>2438</v>
      </c>
      <c r="J505" s="224">
        <v>10642</v>
      </c>
    </row>
    <row r="506" spans="1:10" ht="14.1" customHeight="1" x14ac:dyDescent="0.15">
      <c r="A506" s="231"/>
      <c r="B506" s="231"/>
      <c r="C506" s="231"/>
      <c r="D506" s="222" t="s">
        <v>77</v>
      </c>
      <c r="E506" s="224">
        <v>7</v>
      </c>
      <c r="F506" s="224">
        <v>6540</v>
      </c>
      <c r="G506" s="224">
        <v>45780</v>
      </c>
      <c r="H506" s="224">
        <v>1219</v>
      </c>
      <c r="I506" s="224">
        <v>8533</v>
      </c>
      <c r="J506" s="224">
        <v>37247</v>
      </c>
    </row>
    <row r="507" spans="1:10" ht="14.1" customHeight="1" x14ac:dyDescent="0.15">
      <c r="A507" s="231"/>
      <c r="B507" s="231"/>
      <c r="C507" s="231"/>
      <c r="D507" s="222" t="s">
        <v>89</v>
      </c>
      <c r="E507" s="224">
        <v>1</v>
      </c>
      <c r="F507" s="224">
        <v>1154</v>
      </c>
      <c r="G507" s="224">
        <v>1154</v>
      </c>
      <c r="H507" s="224">
        <v>1219</v>
      </c>
      <c r="I507" s="224">
        <v>1219</v>
      </c>
      <c r="J507" s="224">
        <v>-65</v>
      </c>
    </row>
    <row r="508" spans="1:10" ht="29.1" customHeight="1" x14ac:dyDescent="0.15">
      <c r="A508" s="231"/>
      <c r="B508" s="231"/>
      <c r="C508" s="221" t="s">
        <v>156</v>
      </c>
      <c r="D508" s="222" t="s">
        <v>71</v>
      </c>
      <c r="E508" s="224">
        <v>5</v>
      </c>
      <c r="F508" s="224">
        <v>7901</v>
      </c>
      <c r="G508" s="224">
        <v>39505</v>
      </c>
      <c r="H508" s="224">
        <v>2580</v>
      </c>
      <c r="I508" s="224">
        <v>12900</v>
      </c>
      <c r="J508" s="224">
        <v>26605</v>
      </c>
    </row>
    <row r="509" spans="1:10" ht="29.1" customHeight="1" x14ac:dyDescent="0.15">
      <c r="A509" s="231"/>
      <c r="B509" s="231"/>
      <c r="C509" s="230" t="s">
        <v>158</v>
      </c>
      <c r="D509" s="222" t="s">
        <v>101</v>
      </c>
      <c r="E509" s="224">
        <v>27</v>
      </c>
      <c r="F509" s="224">
        <v>43757</v>
      </c>
      <c r="G509" s="224">
        <v>1181439</v>
      </c>
      <c r="H509" s="224">
        <v>1891</v>
      </c>
      <c r="I509" s="224">
        <v>51057</v>
      </c>
      <c r="J509" s="224">
        <v>1130382</v>
      </c>
    </row>
    <row r="510" spans="1:10" ht="14.1" customHeight="1" x14ac:dyDescent="0.15">
      <c r="A510" s="231"/>
      <c r="B510" s="231"/>
      <c r="C510" s="231"/>
      <c r="D510" s="222" t="s">
        <v>79</v>
      </c>
      <c r="E510" s="224">
        <v>136</v>
      </c>
      <c r="F510" s="224">
        <v>26446</v>
      </c>
      <c r="G510" s="224">
        <v>3596656</v>
      </c>
      <c r="H510" s="224">
        <v>1891</v>
      </c>
      <c r="I510" s="224">
        <v>257176</v>
      </c>
      <c r="J510" s="224">
        <v>3339480</v>
      </c>
    </row>
    <row r="511" spans="1:10" ht="14.1" customHeight="1" x14ac:dyDescent="0.15">
      <c r="A511" s="231"/>
      <c r="B511" s="231"/>
      <c r="C511" s="231"/>
      <c r="D511" s="222" t="s">
        <v>73</v>
      </c>
      <c r="E511" s="224">
        <v>140</v>
      </c>
      <c r="F511" s="224">
        <v>13244</v>
      </c>
      <c r="G511" s="224">
        <v>1854160</v>
      </c>
      <c r="H511" s="224">
        <v>1891</v>
      </c>
      <c r="I511" s="224">
        <v>264740</v>
      </c>
      <c r="J511" s="224">
        <v>1589420</v>
      </c>
    </row>
    <row r="512" spans="1:10" ht="14.1" customHeight="1" x14ac:dyDescent="0.15">
      <c r="A512" s="231"/>
      <c r="B512" s="231"/>
      <c r="C512" s="231"/>
      <c r="D512" s="222" t="s">
        <v>74</v>
      </c>
      <c r="E512" s="224">
        <v>205</v>
      </c>
      <c r="F512" s="224">
        <v>10288</v>
      </c>
      <c r="G512" s="224">
        <v>2109040</v>
      </c>
      <c r="H512" s="224">
        <v>1891</v>
      </c>
      <c r="I512" s="224">
        <v>387655</v>
      </c>
      <c r="J512" s="224">
        <v>1721385</v>
      </c>
    </row>
    <row r="513" spans="1:10" ht="14.1" customHeight="1" x14ac:dyDescent="0.15">
      <c r="A513" s="231"/>
      <c r="B513" s="231"/>
      <c r="C513" s="231"/>
      <c r="D513" s="222" t="s">
        <v>71</v>
      </c>
      <c r="E513" s="224">
        <v>405</v>
      </c>
      <c r="F513" s="224">
        <v>7212</v>
      </c>
      <c r="G513" s="224">
        <v>2920860</v>
      </c>
      <c r="H513" s="224">
        <v>1891</v>
      </c>
      <c r="I513" s="224">
        <v>765855</v>
      </c>
      <c r="J513" s="224">
        <v>2155005</v>
      </c>
    </row>
    <row r="514" spans="1:10" ht="14.1" customHeight="1" x14ac:dyDescent="0.15">
      <c r="A514" s="231"/>
      <c r="B514" s="231"/>
      <c r="C514" s="231"/>
      <c r="D514" s="222" t="s">
        <v>72</v>
      </c>
      <c r="E514" s="224">
        <v>19</v>
      </c>
      <c r="F514" s="224">
        <v>4743</v>
      </c>
      <c r="G514" s="224">
        <v>90117</v>
      </c>
      <c r="H514" s="224">
        <v>1891</v>
      </c>
      <c r="I514" s="224">
        <v>35929</v>
      </c>
      <c r="J514" s="224">
        <v>54188</v>
      </c>
    </row>
    <row r="515" spans="1:10" ht="14.1" customHeight="1" x14ac:dyDescent="0.15">
      <c r="A515" s="231"/>
      <c r="B515" s="231"/>
      <c r="C515" s="231"/>
      <c r="D515" s="222" t="s">
        <v>82</v>
      </c>
      <c r="E515" s="224">
        <v>11</v>
      </c>
      <c r="F515" s="224">
        <v>2980</v>
      </c>
      <c r="G515" s="224">
        <v>32780</v>
      </c>
      <c r="H515" s="224">
        <v>1891</v>
      </c>
      <c r="I515" s="224">
        <v>20801</v>
      </c>
      <c r="J515" s="224">
        <v>11979</v>
      </c>
    </row>
    <row r="516" spans="1:10" ht="29.1" customHeight="1" x14ac:dyDescent="0.15">
      <c r="A516" s="230" t="s">
        <v>114</v>
      </c>
      <c r="B516" s="231" t="s">
        <v>53</v>
      </c>
      <c r="C516" s="231"/>
      <c r="D516" s="231"/>
      <c r="E516" s="224">
        <v>73567</v>
      </c>
      <c r="F516" s="224"/>
      <c r="G516" s="224">
        <v>833559122</v>
      </c>
      <c r="H516" s="224"/>
      <c r="I516" s="224">
        <v>102805494</v>
      </c>
      <c r="J516" s="224">
        <v>730753628</v>
      </c>
    </row>
    <row r="517" spans="1:10" ht="14.1" customHeight="1" x14ac:dyDescent="0.15">
      <c r="A517" s="231"/>
      <c r="B517" s="222" t="s">
        <v>63</v>
      </c>
      <c r="C517" s="222" t="s">
        <v>64</v>
      </c>
      <c r="D517" s="222" t="s">
        <v>65</v>
      </c>
      <c r="E517" s="233">
        <v>20</v>
      </c>
      <c r="F517" s="233">
        <v>13948</v>
      </c>
      <c r="G517" s="233">
        <v>278960</v>
      </c>
      <c r="H517" s="233">
        <v>0</v>
      </c>
      <c r="I517" s="233">
        <v>0</v>
      </c>
      <c r="J517" s="233">
        <v>278960</v>
      </c>
    </row>
    <row r="518" spans="1:10" ht="14.1" customHeight="1" x14ac:dyDescent="0.15">
      <c r="A518" s="231"/>
      <c r="B518" s="235" t="s">
        <v>66</v>
      </c>
      <c r="C518" s="232" t="s">
        <v>67</v>
      </c>
      <c r="D518" s="222" t="s">
        <v>133</v>
      </c>
      <c r="E518" s="234"/>
      <c r="F518" s="234"/>
      <c r="G518" s="234"/>
      <c r="H518" s="234"/>
      <c r="I518" s="234"/>
      <c r="J518" s="234"/>
    </row>
    <row r="519" spans="1:10" ht="14.1" customHeight="1" x14ac:dyDescent="0.15">
      <c r="A519" s="231"/>
      <c r="B519" s="231"/>
      <c r="C519" s="231"/>
      <c r="D519" s="222" t="s">
        <v>131</v>
      </c>
      <c r="E519" s="224">
        <v>213</v>
      </c>
      <c r="F519" s="224">
        <v>13948</v>
      </c>
      <c r="G519" s="224">
        <v>2970924</v>
      </c>
      <c r="H519" s="224">
        <v>0</v>
      </c>
      <c r="I519" s="224">
        <v>0</v>
      </c>
      <c r="J519" s="224">
        <v>2970924</v>
      </c>
    </row>
    <row r="520" spans="1:10" ht="29.1" customHeight="1" x14ac:dyDescent="0.15">
      <c r="A520" s="231"/>
      <c r="B520" s="231"/>
      <c r="C520" s="221" t="s">
        <v>156</v>
      </c>
      <c r="D520" s="222" t="s">
        <v>132</v>
      </c>
      <c r="E520" s="224">
        <v>24</v>
      </c>
      <c r="F520" s="224">
        <v>15309</v>
      </c>
      <c r="G520" s="224">
        <v>367416</v>
      </c>
      <c r="H520" s="224">
        <v>2580</v>
      </c>
      <c r="I520" s="224">
        <v>61920</v>
      </c>
      <c r="J520" s="224">
        <v>305496</v>
      </c>
    </row>
    <row r="521" spans="1:10" ht="29.1" customHeight="1" x14ac:dyDescent="0.15">
      <c r="A521" s="231"/>
      <c r="B521" s="231"/>
      <c r="C521" s="221" t="s">
        <v>157</v>
      </c>
      <c r="D521" s="222" t="s">
        <v>132</v>
      </c>
      <c r="E521" s="224">
        <v>26</v>
      </c>
      <c r="F521" s="224">
        <v>15257</v>
      </c>
      <c r="G521" s="224">
        <v>396682</v>
      </c>
      <c r="H521" s="224">
        <v>2528</v>
      </c>
      <c r="I521" s="224">
        <v>65728</v>
      </c>
      <c r="J521" s="224">
        <v>330954</v>
      </c>
    </row>
    <row r="522" spans="1:10" ht="29.1" customHeight="1" x14ac:dyDescent="0.15">
      <c r="A522" s="231"/>
      <c r="B522" s="231"/>
      <c r="C522" s="221" t="s">
        <v>158</v>
      </c>
      <c r="D522" s="222" t="s">
        <v>132</v>
      </c>
      <c r="E522" s="224">
        <v>9811</v>
      </c>
      <c r="F522" s="224">
        <v>14620</v>
      </c>
      <c r="G522" s="224">
        <v>143436820</v>
      </c>
      <c r="H522" s="224">
        <v>1891</v>
      </c>
      <c r="I522" s="224">
        <v>18552601</v>
      </c>
      <c r="J522" s="224">
        <v>124884219</v>
      </c>
    </row>
    <row r="523" spans="1:10" ht="14.1" customHeight="1" x14ac:dyDescent="0.15">
      <c r="A523" s="231"/>
      <c r="B523" s="235" t="s">
        <v>76</v>
      </c>
      <c r="C523" s="232" t="s">
        <v>67</v>
      </c>
      <c r="D523" s="222" t="s">
        <v>135</v>
      </c>
      <c r="E523" s="224">
        <v>9</v>
      </c>
      <c r="F523" s="224">
        <v>6540</v>
      </c>
      <c r="G523" s="224">
        <v>58860</v>
      </c>
      <c r="H523" s="224">
        <v>0</v>
      </c>
      <c r="I523" s="224">
        <v>0</v>
      </c>
      <c r="J523" s="224">
        <v>58860</v>
      </c>
    </row>
    <row r="524" spans="1:10" ht="14.1" customHeight="1" x14ac:dyDescent="0.15">
      <c r="A524" s="231"/>
      <c r="B524" s="231"/>
      <c r="C524" s="231"/>
      <c r="D524" s="222" t="s">
        <v>77</v>
      </c>
      <c r="E524" s="224">
        <v>1</v>
      </c>
      <c r="F524" s="224">
        <v>6540</v>
      </c>
      <c r="G524" s="224">
        <v>6540</v>
      </c>
      <c r="H524" s="224">
        <v>0</v>
      </c>
      <c r="I524" s="224">
        <v>0</v>
      </c>
      <c r="J524" s="224">
        <v>6540</v>
      </c>
    </row>
    <row r="525" spans="1:10" ht="14.1" customHeight="1" x14ac:dyDescent="0.15">
      <c r="A525" s="231"/>
      <c r="B525" s="231"/>
      <c r="C525" s="231"/>
      <c r="D525" s="222" t="s">
        <v>134</v>
      </c>
      <c r="E525" s="224">
        <v>3</v>
      </c>
      <c r="F525" s="224">
        <v>7055</v>
      </c>
      <c r="G525" s="224">
        <v>21165</v>
      </c>
      <c r="H525" s="224">
        <v>0</v>
      </c>
      <c r="I525" s="224">
        <v>0</v>
      </c>
      <c r="J525" s="224">
        <v>21165</v>
      </c>
    </row>
    <row r="526" spans="1:10" ht="29.1" customHeight="1" x14ac:dyDescent="0.15">
      <c r="A526" s="231"/>
      <c r="B526" s="231"/>
      <c r="C526" s="230" t="s">
        <v>156</v>
      </c>
      <c r="D526" s="222" t="s">
        <v>71</v>
      </c>
      <c r="E526" s="224">
        <v>3</v>
      </c>
      <c r="F526" s="224">
        <v>7901</v>
      </c>
      <c r="G526" s="224">
        <v>23703</v>
      </c>
      <c r="H526" s="224">
        <v>1361</v>
      </c>
      <c r="I526" s="224">
        <v>4083</v>
      </c>
      <c r="J526" s="224">
        <v>19620</v>
      </c>
    </row>
    <row r="527" spans="1:10" ht="14.1" customHeight="1" x14ac:dyDescent="0.15">
      <c r="A527" s="231"/>
      <c r="B527" s="231"/>
      <c r="C527" s="231"/>
      <c r="D527" s="222" t="s">
        <v>91</v>
      </c>
      <c r="E527" s="224">
        <v>4</v>
      </c>
      <c r="F527" s="224">
        <v>8416</v>
      </c>
      <c r="G527" s="224">
        <v>33664</v>
      </c>
      <c r="H527" s="224">
        <v>1361</v>
      </c>
      <c r="I527" s="224">
        <v>5444</v>
      </c>
      <c r="J527" s="224">
        <v>28220</v>
      </c>
    </row>
    <row r="528" spans="1:10" ht="29.1" customHeight="1" x14ac:dyDescent="0.15">
      <c r="A528" s="231"/>
      <c r="B528" s="231"/>
      <c r="C528" s="230" t="s">
        <v>158</v>
      </c>
      <c r="D528" s="222" t="s">
        <v>87</v>
      </c>
      <c r="E528" s="224">
        <v>7</v>
      </c>
      <c r="F528" s="224">
        <v>15467</v>
      </c>
      <c r="G528" s="224">
        <v>108269</v>
      </c>
      <c r="H528" s="224">
        <v>8278</v>
      </c>
      <c r="I528" s="224">
        <v>57944</v>
      </c>
      <c r="J528" s="224">
        <v>50325</v>
      </c>
    </row>
    <row r="529" spans="1:10" ht="14.1" customHeight="1" x14ac:dyDescent="0.15">
      <c r="A529" s="231"/>
      <c r="B529" s="231"/>
      <c r="C529" s="231"/>
      <c r="D529" s="222" t="s">
        <v>71</v>
      </c>
      <c r="E529" s="224">
        <v>6238</v>
      </c>
      <c r="F529" s="224">
        <v>7212</v>
      </c>
      <c r="G529" s="224">
        <v>44988456</v>
      </c>
      <c r="H529" s="224">
        <v>672</v>
      </c>
      <c r="I529" s="224">
        <v>4191936</v>
      </c>
      <c r="J529" s="224">
        <v>40796520</v>
      </c>
    </row>
    <row r="530" spans="1:10" ht="14.1" customHeight="1" x14ac:dyDescent="0.15">
      <c r="A530" s="231"/>
      <c r="B530" s="231"/>
      <c r="C530" s="231"/>
      <c r="D530" s="222" t="s">
        <v>91</v>
      </c>
      <c r="E530" s="224">
        <v>4573</v>
      </c>
      <c r="F530" s="224">
        <v>7727</v>
      </c>
      <c r="G530" s="224">
        <v>35335571</v>
      </c>
      <c r="H530" s="224">
        <v>672</v>
      </c>
      <c r="I530" s="224">
        <v>3073056</v>
      </c>
      <c r="J530" s="224">
        <v>32262515</v>
      </c>
    </row>
    <row r="531" spans="1:10" ht="14.1" customHeight="1" x14ac:dyDescent="0.15">
      <c r="A531" s="231"/>
      <c r="B531" s="235" t="s">
        <v>159</v>
      </c>
      <c r="C531" s="232" t="s">
        <v>108</v>
      </c>
      <c r="D531" s="222" t="s">
        <v>160</v>
      </c>
      <c r="E531" s="224">
        <v>231</v>
      </c>
      <c r="F531" s="224">
        <v>24755</v>
      </c>
      <c r="G531" s="224">
        <v>5718405</v>
      </c>
      <c r="H531" s="224">
        <v>4105</v>
      </c>
      <c r="I531" s="224">
        <v>948255</v>
      </c>
      <c r="J531" s="224">
        <v>4770150</v>
      </c>
    </row>
    <row r="532" spans="1:10" ht="14.1" customHeight="1" x14ac:dyDescent="0.15">
      <c r="A532" s="231"/>
      <c r="B532" s="231"/>
      <c r="C532" s="231"/>
      <c r="D532" s="222" t="s">
        <v>162</v>
      </c>
      <c r="E532" s="224">
        <v>1193</v>
      </c>
      <c r="F532" s="224">
        <v>21320</v>
      </c>
      <c r="G532" s="224">
        <v>25434760</v>
      </c>
      <c r="H532" s="224">
        <v>4105</v>
      </c>
      <c r="I532" s="224">
        <v>4897265</v>
      </c>
      <c r="J532" s="224">
        <v>20537495</v>
      </c>
    </row>
    <row r="533" spans="1:10" ht="42.95" customHeight="1" x14ac:dyDescent="0.15">
      <c r="A533" s="231"/>
      <c r="B533" s="230" t="s">
        <v>168</v>
      </c>
      <c r="C533" s="232" t="s">
        <v>67</v>
      </c>
      <c r="D533" s="222" t="s">
        <v>151</v>
      </c>
      <c r="E533" s="224">
        <v>5</v>
      </c>
      <c r="F533" s="224">
        <v>58625</v>
      </c>
      <c r="G533" s="224">
        <v>293125</v>
      </c>
      <c r="H533" s="224">
        <v>0</v>
      </c>
      <c r="I533" s="224">
        <v>0</v>
      </c>
      <c r="J533" s="224">
        <v>293125</v>
      </c>
    </row>
    <row r="534" spans="1:10" ht="14.1" customHeight="1" x14ac:dyDescent="0.15">
      <c r="A534" s="231"/>
      <c r="B534" s="231"/>
      <c r="C534" s="231"/>
      <c r="D534" s="222" t="s">
        <v>144</v>
      </c>
      <c r="E534" s="224">
        <v>8</v>
      </c>
      <c r="F534" s="224">
        <v>25774</v>
      </c>
      <c r="G534" s="224">
        <v>206192</v>
      </c>
      <c r="H534" s="224">
        <v>0</v>
      </c>
      <c r="I534" s="224">
        <v>0</v>
      </c>
      <c r="J534" s="224">
        <v>206192</v>
      </c>
    </row>
    <row r="535" spans="1:10" ht="14.1" customHeight="1" x14ac:dyDescent="0.15">
      <c r="A535" s="231"/>
      <c r="B535" s="231"/>
      <c r="C535" s="231"/>
      <c r="D535" s="222" t="s">
        <v>85</v>
      </c>
      <c r="E535" s="224">
        <v>1</v>
      </c>
      <c r="F535" s="224">
        <v>25774</v>
      </c>
      <c r="G535" s="224">
        <v>25774</v>
      </c>
      <c r="H535" s="224">
        <v>0</v>
      </c>
      <c r="I535" s="224">
        <v>0</v>
      </c>
      <c r="J535" s="224">
        <v>25774</v>
      </c>
    </row>
    <row r="536" spans="1:10" ht="14.1" customHeight="1" x14ac:dyDescent="0.15">
      <c r="A536" s="231"/>
      <c r="B536" s="231"/>
      <c r="C536" s="231"/>
      <c r="D536" s="222" t="s">
        <v>140</v>
      </c>
      <c r="E536" s="224">
        <v>21</v>
      </c>
      <c r="F536" s="224">
        <v>12572</v>
      </c>
      <c r="G536" s="224">
        <v>264012</v>
      </c>
      <c r="H536" s="224">
        <v>0</v>
      </c>
      <c r="I536" s="224">
        <v>0</v>
      </c>
      <c r="J536" s="224">
        <v>264012</v>
      </c>
    </row>
    <row r="537" spans="1:10" ht="14.1" customHeight="1" x14ac:dyDescent="0.15">
      <c r="A537" s="231"/>
      <c r="B537" s="231"/>
      <c r="C537" s="231"/>
      <c r="D537" s="222" t="s">
        <v>78</v>
      </c>
      <c r="E537" s="224">
        <v>5</v>
      </c>
      <c r="F537" s="224">
        <v>12572</v>
      </c>
      <c r="G537" s="224">
        <v>62860</v>
      </c>
      <c r="H537" s="224">
        <v>0</v>
      </c>
      <c r="I537" s="224">
        <v>0</v>
      </c>
      <c r="J537" s="224">
        <v>62860</v>
      </c>
    </row>
    <row r="538" spans="1:10" ht="14.1" customHeight="1" x14ac:dyDescent="0.15">
      <c r="A538" s="231"/>
      <c r="B538" s="231"/>
      <c r="C538" s="231"/>
      <c r="D538" s="222" t="s">
        <v>145</v>
      </c>
      <c r="E538" s="224">
        <v>5</v>
      </c>
      <c r="F538" s="224">
        <v>9616</v>
      </c>
      <c r="G538" s="224">
        <v>48080</v>
      </c>
      <c r="H538" s="224">
        <v>0</v>
      </c>
      <c r="I538" s="224">
        <v>0</v>
      </c>
      <c r="J538" s="224">
        <v>48080</v>
      </c>
    </row>
    <row r="539" spans="1:10" ht="14.1" customHeight="1" x14ac:dyDescent="0.15">
      <c r="A539" s="231"/>
      <c r="B539" s="231"/>
      <c r="C539" s="231"/>
      <c r="D539" s="222" t="s">
        <v>135</v>
      </c>
      <c r="E539" s="224">
        <v>7</v>
      </c>
      <c r="F539" s="224">
        <v>6540</v>
      </c>
      <c r="G539" s="224">
        <v>45780</v>
      </c>
      <c r="H539" s="224">
        <v>0</v>
      </c>
      <c r="I539" s="224">
        <v>0</v>
      </c>
      <c r="J539" s="224">
        <v>45780</v>
      </c>
    </row>
    <row r="540" spans="1:10" ht="14.1" customHeight="1" x14ac:dyDescent="0.15">
      <c r="A540" s="231"/>
      <c r="B540" s="231"/>
      <c r="C540" s="231"/>
      <c r="D540" s="222" t="s">
        <v>77</v>
      </c>
      <c r="E540" s="224">
        <v>76</v>
      </c>
      <c r="F540" s="224">
        <v>6540</v>
      </c>
      <c r="G540" s="224">
        <v>497040</v>
      </c>
      <c r="H540" s="224">
        <v>0</v>
      </c>
      <c r="I540" s="224">
        <v>0</v>
      </c>
      <c r="J540" s="224">
        <v>497040</v>
      </c>
    </row>
    <row r="541" spans="1:10" ht="14.1" customHeight="1" x14ac:dyDescent="0.15">
      <c r="A541" s="231"/>
      <c r="B541" s="231"/>
      <c r="C541" s="231"/>
      <c r="D541" s="222" t="s">
        <v>146</v>
      </c>
      <c r="E541" s="224">
        <v>2</v>
      </c>
      <c r="F541" s="224">
        <v>2308</v>
      </c>
      <c r="G541" s="224">
        <v>4616</v>
      </c>
      <c r="H541" s="224">
        <v>0</v>
      </c>
      <c r="I541" s="224">
        <v>0</v>
      </c>
      <c r="J541" s="224">
        <v>4616</v>
      </c>
    </row>
    <row r="542" spans="1:10" ht="14.1" customHeight="1" x14ac:dyDescent="0.15">
      <c r="A542" s="231"/>
      <c r="B542" s="231"/>
      <c r="C542" s="231"/>
      <c r="D542" s="222" t="s">
        <v>89</v>
      </c>
      <c r="E542" s="224">
        <v>3</v>
      </c>
      <c r="F542" s="224">
        <v>1154</v>
      </c>
      <c r="G542" s="224">
        <v>3462</v>
      </c>
      <c r="H542" s="224">
        <v>0</v>
      </c>
      <c r="I542" s="224">
        <v>0</v>
      </c>
      <c r="J542" s="224">
        <v>3462</v>
      </c>
    </row>
    <row r="543" spans="1:10" ht="14.1" customHeight="1" x14ac:dyDescent="0.15">
      <c r="A543" s="231"/>
      <c r="B543" s="231"/>
      <c r="C543" s="231"/>
      <c r="D543" s="222" t="s">
        <v>141</v>
      </c>
      <c r="E543" s="224">
        <v>2</v>
      </c>
      <c r="F543" s="224">
        <v>3632</v>
      </c>
      <c r="G543" s="224">
        <v>7264</v>
      </c>
      <c r="H543" s="224">
        <v>0</v>
      </c>
      <c r="I543" s="224">
        <v>0</v>
      </c>
      <c r="J543" s="224">
        <v>7264</v>
      </c>
    </row>
    <row r="544" spans="1:10" ht="14.1" customHeight="1" x14ac:dyDescent="0.15">
      <c r="A544" s="231"/>
      <c r="B544" s="231"/>
      <c r="C544" s="231"/>
      <c r="D544" s="222" t="s">
        <v>136</v>
      </c>
      <c r="E544" s="224">
        <v>3</v>
      </c>
      <c r="F544" s="224">
        <v>3632</v>
      </c>
      <c r="G544" s="224">
        <v>10896</v>
      </c>
      <c r="H544" s="224">
        <v>0</v>
      </c>
      <c r="I544" s="224">
        <v>0</v>
      </c>
      <c r="J544" s="224">
        <v>10896</v>
      </c>
    </row>
    <row r="545" spans="1:10" ht="14.1" customHeight="1" x14ac:dyDescent="0.15">
      <c r="A545" s="231"/>
      <c r="B545" s="231"/>
      <c r="C545" s="231"/>
      <c r="D545" s="222" t="s">
        <v>142</v>
      </c>
      <c r="E545" s="224">
        <v>68</v>
      </c>
      <c r="F545" s="224">
        <v>4887</v>
      </c>
      <c r="G545" s="224">
        <v>332316</v>
      </c>
      <c r="H545" s="224">
        <v>0</v>
      </c>
      <c r="I545" s="224">
        <v>0</v>
      </c>
      <c r="J545" s="224">
        <v>332316</v>
      </c>
    </row>
    <row r="546" spans="1:10" ht="14.1" customHeight="1" x14ac:dyDescent="0.15">
      <c r="A546" s="231"/>
      <c r="B546" s="231"/>
      <c r="C546" s="231"/>
      <c r="D546" s="222" t="s">
        <v>137</v>
      </c>
      <c r="E546" s="224">
        <v>73</v>
      </c>
      <c r="F546" s="224">
        <v>4887</v>
      </c>
      <c r="G546" s="224">
        <v>356751</v>
      </c>
      <c r="H546" s="224">
        <v>0</v>
      </c>
      <c r="I546" s="224">
        <v>0</v>
      </c>
      <c r="J546" s="224">
        <v>356751</v>
      </c>
    </row>
    <row r="547" spans="1:10" ht="29.1" customHeight="1" x14ac:dyDescent="0.15">
      <c r="A547" s="231"/>
      <c r="B547" s="231"/>
      <c r="C547" s="230" t="s">
        <v>156</v>
      </c>
      <c r="D547" s="222" t="s">
        <v>70</v>
      </c>
      <c r="E547" s="224">
        <v>51</v>
      </c>
      <c r="F547" s="224">
        <v>3817</v>
      </c>
      <c r="G547" s="224">
        <v>194667</v>
      </c>
      <c r="H547" s="224">
        <v>1361</v>
      </c>
      <c r="I547" s="224">
        <v>69411</v>
      </c>
      <c r="J547" s="224">
        <v>125256</v>
      </c>
    </row>
    <row r="548" spans="1:10" ht="14.1" customHeight="1" x14ac:dyDescent="0.15">
      <c r="A548" s="231"/>
      <c r="B548" s="231"/>
      <c r="C548" s="231"/>
      <c r="D548" s="222" t="s">
        <v>79</v>
      </c>
      <c r="E548" s="224">
        <v>2</v>
      </c>
      <c r="F548" s="224">
        <v>27135</v>
      </c>
      <c r="G548" s="224">
        <v>54270</v>
      </c>
      <c r="H548" s="224">
        <v>1361</v>
      </c>
      <c r="I548" s="224">
        <v>2722</v>
      </c>
      <c r="J548" s="224">
        <v>51548</v>
      </c>
    </row>
    <row r="549" spans="1:10" ht="14.1" customHeight="1" x14ac:dyDescent="0.15">
      <c r="A549" s="231"/>
      <c r="B549" s="231"/>
      <c r="C549" s="231"/>
      <c r="D549" s="222" t="s">
        <v>73</v>
      </c>
      <c r="E549" s="224">
        <v>17</v>
      </c>
      <c r="F549" s="224">
        <v>13933</v>
      </c>
      <c r="G549" s="224">
        <v>236861</v>
      </c>
      <c r="H549" s="224">
        <v>1361</v>
      </c>
      <c r="I549" s="224">
        <v>23137</v>
      </c>
      <c r="J549" s="224">
        <v>213724</v>
      </c>
    </row>
    <row r="550" spans="1:10" ht="14.1" customHeight="1" x14ac:dyDescent="0.15">
      <c r="A550" s="231"/>
      <c r="B550" s="231"/>
      <c r="C550" s="231"/>
      <c r="D550" s="222" t="s">
        <v>74</v>
      </c>
      <c r="E550" s="224">
        <v>2</v>
      </c>
      <c r="F550" s="224">
        <v>10977</v>
      </c>
      <c r="G550" s="224">
        <v>21954</v>
      </c>
      <c r="H550" s="224">
        <v>1361</v>
      </c>
      <c r="I550" s="224">
        <v>2722</v>
      </c>
      <c r="J550" s="224">
        <v>19232</v>
      </c>
    </row>
    <row r="551" spans="1:10" ht="14.1" customHeight="1" x14ac:dyDescent="0.15">
      <c r="A551" s="231"/>
      <c r="B551" s="231"/>
      <c r="C551" s="231"/>
      <c r="D551" s="222" t="s">
        <v>71</v>
      </c>
      <c r="E551" s="224">
        <v>9</v>
      </c>
      <c r="F551" s="224">
        <v>7901</v>
      </c>
      <c r="G551" s="224">
        <v>71109</v>
      </c>
      <c r="H551" s="224">
        <v>1361</v>
      </c>
      <c r="I551" s="224">
        <v>12249</v>
      </c>
      <c r="J551" s="224">
        <v>58860</v>
      </c>
    </row>
    <row r="552" spans="1:10" ht="14.1" customHeight="1" x14ac:dyDescent="0.15">
      <c r="A552" s="231"/>
      <c r="B552" s="231"/>
      <c r="C552" s="231"/>
      <c r="D552" s="222" t="s">
        <v>75</v>
      </c>
      <c r="E552" s="224">
        <v>13</v>
      </c>
      <c r="F552" s="224">
        <v>2515</v>
      </c>
      <c r="G552" s="224">
        <v>32695</v>
      </c>
      <c r="H552" s="224">
        <v>1361</v>
      </c>
      <c r="I552" s="224">
        <v>17693</v>
      </c>
      <c r="J552" s="224">
        <v>15002</v>
      </c>
    </row>
    <row r="553" spans="1:10" ht="14.1" customHeight="1" x14ac:dyDescent="0.15">
      <c r="A553" s="231"/>
      <c r="B553" s="231"/>
      <c r="C553" s="231"/>
      <c r="D553" s="222" t="s">
        <v>69</v>
      </c>
      <c r="E553" s="224">
        <v>1</v>
      </c>
      <c r="F553" s="224">
        <v>30162</v>
      </c>
      <c r="G553" s="224">
        <v>30162</v>
      </c>
      <c r="H553" s="224">
        <v>1361</v>
      </c>
      <c r="I553" s="224">
        <v>1361</v>
      </c>
      <c r="J553" s="224">
        <v>28801</v>
      </c>
    </row>
    <row r="554" spans="1:10" ht="14.1" customHeight="1" x14ac:dyDescent="0.15">
      <c r="A554" s="231"/>
      <c r="B554" s="231"/>
      <c r="C554" s="231"/>
      <c r="D554" s="222" t="s">
        <v>138</v>
      </c>
      <c r="E554" s="224">
        <v>55</v>
      </c>
      <c r="F554" s="224">
        <v>4993</v>
      </c>
      <c r="G554" s="224">
        <v>274615</v>
      </c>
      <c r="H554" s="224">
        <v>1361</v>
      </c>
      <c r="I554" s="224">
        <v>74855</v>
      </c>
      <c r="J554" s="224">
        <v>199760</v>
      </c>
    </row>
    <row r="555" spans="1:10" ht="14.1" customHeight="1" x14ac:dyDescent="0.15">
      <c r="A555" s="231"/>
      <c r="B555" s="231"/>
      <c r="C555" s="231"/>
      <c r="D555" s="222" t="s">
        <v>139</v>
      </c>
      <c r="E555" s="224">
        <v>19</v>
      </c>
      <c r="F555" s="224">
        <v>6248</v>
      </c>
      <c r="G555" s="224">
        <v>118712</v>
      </c>
      <c r="H555" s="224">
        <v>1361</v>
      </c>
      <c r="I555" s="224">
        <v>25859</v>
      </c>
      <c r="J555" s="224">
        <v>92853</v>
      </c>
    </row>
    <row r="556" spans="1:10" ht="29.1" customHeight="1" x14ac:dyDescent="0.15">
      <c r="A556" s="231"/>
      <c r="B556" s="231"/>
      <c r="C556" s="230" t="s">
        <v>157</v>
      </c>
      <c r="D556" s="222" t="s">
        <v>70</v>
      </c>
      <c r="E556" s="224">
        <v>4</v>
      </c>
      <c r="F556" s="224">
        <v>3287</v>
      </c>
      <c r="G556" s="224">
        <v>13149</v>
      </c>
      <c r="H556" s="224">
        <v>1309</v>
      </c>
      <c r="I556" s="224">
        <v>5236</v>
      </c>
      <c r="J556" s="224">
        <v>7913</v>
      </c>
    </row>
    <row r="557" spans="1:10" ht="14.1" customHeight="1" x14ac:dyDescent="0.15">
      <c r="A557" s="231"/>
      <c r="B557" s="231"/>
      <c r="C557" s="231"/>
      <c r="D557" s="222" t="s">
        <v>88</v>
      </c>
      <c r="E557" s="224">
        <v>9</v>
      </c>
      <c r="F557" s="224">
        <v>59297</v>
      </c>
      <c r="G557" s="224">
        <v>533673</v>
      </c>
      <c r="H557" s="224">
        <v>1309</v>
      </c>
      <c r="I557" s="224">
        <v>11781</v>
      </c>
      <c r="J557" s="224">
        <v>521892</v>
      </c>
    </row>
    <row r="558" spans="1:10" ht="14.1" customHeight="1" x14ac:dyDescent="0.15">
      <c r="A558" s="231"/>
      <c r="B558" s="231"/>
      <c r="C558" s="231"/>
      <c r="D558" s="222" t="s">
        <v>101</v>
      </c>
      <c r="E558" s="224">
        <v>2</v>
      </c>
      <c r="F558" s="224">
        <v>44076</v>
      </c>
      <c r="G558" s="224">
        <v>88151</v>
      </c>
      <c r="H558" s="224">
        <v>1309</v>
      </c>
      <c r="I558" s="224">
        <v>2618</v>
      </c>
      <c r="J558" s="224">
        <v>85533</v>
      </c>
    </row>
    <row r="559" spans="1:10" ht="14.1" customHeight="1" x14ac:dyDescent="0.15">
      <c r="A559" s="231"/>
      <c r="B559" s="231"/>
      <c r="C559" s="231"/>
      <c r="D559" s="222" t="s">
        <v>79</v>
      </c>
      <c r="E559" s="224">
        <v>78</v>
      </c>
      <c r="F559" s="224">
        <v>26936</v>
      </c>
      <c r="G559" s="224">
        <v>2101008</v>
      </c>
      <c r="H559" s="224">
        <v>1309</v>
      </c>
      <c r="I559" s="224">
        <v>102102</v>
      </c>
      <c r="J559" s="224">
        <v>1998906</v>
      </c>
    </row>
    <row r="560" spans="1:10" ht="14.1" customHeight="1" x14ac:dyDescent="0.15">
      <c r="A560" s="231"/>
      <c r="B560" s="231"/>
      <c r="C560" s="231"/>
      <c r="D560" s="222" t="s">
        <v>73</v>
      </c>
      <c r="E560" s="224">
        <v>44</v>
      </c>
      <c r="F560" s="224">
        <v>13852</v>
      </c>
      <c r="G560" s="224">
        <v>609490</v>
      </c>
      <c r="H560" s="224">
        <v>1309</v>
      </c>
      <c r="I560" s="224">
        <v>57596</v>
      </c>
      <c r="J560" s="224">
        <v>551894</v>
      </c>
    </row>
    <row r="561" spans="1:10" ht="14.1" customHeight="1" x14ac:dyDescent="0.15">
      <c r="A561" s="231"/>
      <c r="B561" s="231"/>
      <c r="C561" s="231"/>
      <c r="D561" s="222" t="s">
        <v>74</v>
      </c>
      <c r="E561" s="224">
        <v>55</v>
      </c>
      <c r="F561" s="224">
        <v>10844</v>
      </c>
      <c r="G561" s="224">
        <v>596416</v>
      </c>
      <c r="H561" s="224">
        <v>1309</v>
      </c>
      <c r="I561" s="224">
        <v>71995</v>
      </c>
      <c r="J561" s="224">
        <v>524421</v>
      </c>
    </row>
    <row r="562" spans="1:10" ht="14.1" customHeight="1" x14ac:dyDescent="0.15">
      <c r="A562" s="231"/>
      <c r="B562" s="231"/>
      <c r="C562" s="231"/>
      <c r="D562" s="222" t="s">
        <v>71</v>
      </c>
      <c r="E562" s="224">
        <v>19</v>
      </c>
      <c r="F562" s="224">
        <v>7514</v>
      </c>
      <c r="G562" s="224">
        <v>142761</v>
      </c>
      <c r="H562" s="224">
        <v>1309</v>
      </c>
      <c r="I562" s="224">
        <v>24871</v>
      </c>
      <c r="J562" s="224">
        <v>117890</v>
      </c>
    </row>
    <row r="563" spans="1:10" ht="14.1" customHeight="1" x14ac:dyDescent="0.15">
      <c r="A563" s="231"/>
      <c r="B563" s="231"/>
      <c r="C563" s="231"/>
      <c r="D563" s="222" t="s">
        <v>72</v>
      </c>
      <c r="E563" s="224">
        <v>4</v>
      </c>
      <c r="F563" s="224">
        <v>5380</v>
      </c>
      <c r="G563" s="224">
        <v>21520</v>
      </c>
      <c r="H563" s="224">
        <v>1309</v>
      </c>
      <c r="I563" s="224">
        <v>5236</v>
      </c>
      <c r="J563" s="224">
        <v>16284</v>
      </c>
    </row>
    <row r="564" spans="1:10" ht="14.1" customHeight="1" x14ac:dyDescent="0.15">
      <c r="A564" s="231"/>
      <c r="B564" s="231"/>
      <c r="C564" s="231"/>
      <c r="D564" s="222" t="s">
        <v>75</v>
      </c>
      <c r="E564" s="224">
        <v>3</v>
      </c>
      <c r="F564" s="224">
        <v>2463</v>
      </c>
      <c r="G564" s="224">
        <v>7389</v>
      </c>
      <c r="H564" s="224">
        <v>1309</v>
      </c>
      <c r="I564" s="224">
        <v>3927</v>
      </c>
      <c r="J564" s="224">
        <v>3462</v>
      </c>
    </row>
    <row r="565" spans="1:10" ht="14.1" customHeight="1" x14ac:dyDescent="0.15">
      <c r="A565" s="231"/>
      <c r="B565" s="231"/>
      <c r="C565" s="231"/>
      <c r="D565" s="222" t="s">
        <v>138</v>
      </c>
      <c r="E565" s="224">
        <v>22</v>
      </c>
      <c r="F565" s="224">
        <v>4854</v>
      </c>
      <c r="G565" s="224">
        <v>106791</v>
      </c>
      <c r="H565" s="224">
        <v>1309</v>
      </c>
      <c r="I565" s="224">
        <v>28798</v>
      </c>
      <c r="J565" s="224">
        <v>77993</v>
      </c>
    </row>
    <row r="566" spans="1:10" ht="14.1" customHeight="1" x14ac:dyDescent="0.15">
      <c r="A566" s="231"/>
      <c r="B566" s="231"/>
      <c r="C566" s="231"/>
      <c r="D566" s="222" t="s">
        <v>139</v>
      </c>
      <c r="E566" s="224">
        <v>105</v>
      </c>
      <c r="F566" s="224">
        <v>6093</v>
      </c>
      <c r="G566" s="224">
        <v>639751</v>
      </c>
      <c r="H566" s="224">
        <v>1309</v>
      </c>
      <c r="I566" s="224">
        <v>137445</v>
      </c>
      <c r="J566" s="224">
        <v>502306</v>
      </c>
    </row>
    <row r="567" spans="1:10" ht="29.1" customHeight="1" x14ac:dyDescent="0.15">
      <c r="A567" s="231"/>
      <c r="B567" s="231"/>
      <c r="C567" s="230" t="s">
        <v>158</v>
      </c>
      <c r="D567" s="222" t="s">
        <v>70</v>
      </c>
      <c r="E567" s="224">
        <v>1758</v>
      </c>
      <c r="F567" s="224">
        <v>3128</v>
      </c>
      <c r="G567" s="224">
        <v>5499024</v>
      </c>
      <c r="H567" s="224">
        <v>672</v>
      </c>
      <c r="I567" s="224">
        <v>1181376</v>
      </c>
      <c r="J567" s="224">
        <v>4317648</v>
      </c>
    </row>
    <row r="568" spans="1:10" ht="14.1" customHeight="1" x14ac:dyDescent="0.15">
      <c r="A568" s="231"/>
      <c r="B568" s="231"/>
      <c r="C568" s="231"/>
      <c r="D568" s="222" t="s">
        <v>88</v>
      </c>
      <c r="E568" s="224">
        <v>141</v>
      </c>
      <c r="F568" s="224">
        <v>59297</v>
      </c>
      <c r="G568" s="224">
        <v>8360877</v>
      </c>
      <c r="H568" s="224">
        <v>672</v>
      </c>
      <c r="I568" s="224">
        <v>94752</v>
      </c>
      <c r="J568" s="224">
        <v>8266125</v>
      </c>
    </row>
    <row r="569" spans="1:10" ht="14.1" customHeight="1" x14ac:dyDescent="0.15">
      <c r="A569" s="231"/>
      <c r="B569" s="231"/>
      <c r="C569" s="231"/>
      <c r="D569" s="222" t="s">
        <v>101</v>
      </c>
      <c r="E569" s="224">
        <v>9</v>
      </c>
      <c r="F569" s="224">
        <v>43757</v>
      </c>
      <c r="G569" s="224">
        <v>393813</v>
      </c>
      <c r="H569" s="224">
        <v>672</v>
      </c>
      <c r="I569" s="224">
        <v>6048</v>
      </c>
      <c r="J569" s="224">
        <v>387765</v>
      </c>
    </row>
    <row r="570" spans="1:10" ht="14.1" customHeight="1" x14ac:dyDescent="0.15">
      <c r="A570" s="231"/>
      <c r="B570" s="231"/>
      <c r="C570" s="231"/>
      <c r="D570" s="222" t="s">
        <v>79</v>
      </c>
      <c r="E570" s="224">
        <v>2308</v>
      </c>
      <c r="F570" s="224">
        <v>26446</v>
      </c>
      <c r="G570" s="224">
        <v>61037368</v>
      </c>
      <c r="H570" s="224">
        <v>672</v>
      </c>
      <c r="I570" s="224">
        <v>1550976</v>
      </c>
      <c r="J570" s="224">
        <v>59486392</v>
      </c>
    </row>
    <row r="571" spans="1:10" ht="14.1" customHeight="1" x14ac:dyDescent="0.15">
      <c r="A571" s="231"/>
      <c r="B571" s="231"/>
      <c r="C571" s="231"/>
      <c r="D571" s="222" t="s">
        <v>73</v>
      </c>
      <c r="E571" s="224">
        <v>4534</v>
      </c>
      <c r="F571" s="224">
        <v>13244</v>
      </c>
      <c r="G571" s="224">
        <v>60048296</v>
      </c>
      <c r="H571" s="224">
        <v>672</v>
      </c>
      <c r="I571" s="224">
        <v>3046848</v>
      </c>
      <c r="J571" s="224">
        <v>57001448</v>
      </c>
    </row>
    <row r="572" spans="1:10" ht="14.1" customHeight="1" x14ac:dyDescent="0.15">
      <c r="A572" s="231"/>
      <c r="B572" s="231"/>
      <c r="C572" s="231"/>
      <c r="D572" s="222" t="s">
        <v>74</v>
      </c>
      <c r="E572" s="224">
        <v>1701</v>
      </c>
      <c r="F572" s="224">
        <v>10288</v>
      </c>
      <c r="G572" s="224">
        <v>17499888</v>
      </c>
      <c r="H572" s="224">
        <v>672</v>
      </c>
      <c r="I572" s="224">
        <v>1143072</v>
      </c>
      <c r="J572" s="224">
        <v>16356816</v>
      </c>
    </row>
    <row r="573" spans="1:10" ht="14.1" customHeight="1" x14ac:dyDescent="0.15">
      <c r="A573" s="231"/>
      <c r="B573" s="231"/>
      <c r="C573" s="231"/>
      <c r="D573" s="222" t="s">
        <v>71</v>
      </c>
      <c r="E573" s="224">
        <v>1239</v>
      </c>
      <c r="F573" s="224">
        <v>7212</v>
      </c>
      <c r="G573" s="224">
        <v>8935668</v>
      </c>
      <c r="H573" s="224">
        <v>672</v>
      </c>
      <c r="I573" s="224">
        <v>832608</v>
      </c>
      <c r="J573" s="224">
        <v>8103060</v>
      </c>
    </row>
    <row r="574" spans="1:10" ht="14.1" customHeight="1" x14ac:dyDescent="0.15">
      <c r="A574" s="231"/>
      <c r="B574" s="231"/>
      <c r="C574" s="231"/>
      <c r="D574" s="222" t="s">
        <v>72</v>
      </c>
      <c r="E574" s="224">
        <v>107</v>
      </c>
      <c r="F574" s="224">
        <v>4743</v>
      </c>
      <c r="G574" s="224">
        <v>507501</v>
      </c>
      <c r="H574" s="224">
        <v>672</v>
      </c>
      <c r="I574" s="224">
        <v>71904</v>
      </c>
      <c r="J574" s="224">
        <v>435597</v>
      </c>
    </row>
    <row r="575" spans="1:10" ht="14.1" customHeight="1" x14ac:dyDescent="0.15">
      <c r="A575" s="231"/>
      <c r="B575" s="231"/>
      <c r="C575" s="231"/>
      <c r="D575" s="222" t="s">
        <v>82</v>
      </c>
      <c r="E575" s="224">
        <v>64</v>
      </c>
      <c r="F575" s="224">
        <v>2980</v>
      </c>
      <c r="G575" s="224">
        <v>190720</v>
      </c>
      <c r="H575" s="224">
        <v>672</v>
      </c>
      <c r="I575" s="224">
        <v>43008</v>
      </c>
      <c r="J575" s="224">
        <v>147712</v>
      </c>
    </row>
    <row r="576" spans="1:10" ht="14.1" customHeight="1" x14ac:dyDescent="0.15">
      <c r="A576" s="231"/>
      <c r="B576" s="231"/>
      <c r="C576" s="231"/>
      <c r="D576" s="222" t="s">
        <v>75</v>
      </c>
      <c r="E576" s="224">
        <v>927</v>
      </c>
      <c r="F576" s="224">
        <v>1826</v>
      </c>
      <c r="G576" s="224">
        <v>1692702</v>
      </c>
      <c r="H576" s="224">
        <v>672</v>
      </c>
      <c r="I576" s="224">
        <v>622944</v>
      </c>
      <c r="J576" s="224">
        <v>1069758</v>
      </c>
    </row>
    <row r="577" spans="1:10" ht="14.1" customHeight="1" x14ac:dyDescent="0.15">
      <c r="A577" s="231"/>
      <c r="B577" s="231"/>
      <c r="C577" s="231"/>
      <c r="D577" s="222" t="s">
        <v>69</v>
      </c>
      <c r="E577" s="224">
        <v>110</v>
      </c>
      <c r="F577" s="224">
        <v>29473</v>
      </c>
      <c r="G577" s="224">
        <v>3242030</v>
      </c>
      <c r="H577" s="224">
        <v>672</v>
      </c>
      <c r="I577" s="224">
        <v>73920</v>
      </c>
      <c r="J577" s="224">
        <v>3168110</v>
      </c>
    </row>
    <row r="578" spans="1:10" ht="14.1" customHeight="1" x14ac:dyDescent="0.15">
      <c r="A578" s="231"/>
      <c r="B578" s="231"/>
      <c r="C578" s="231"/>
      <c r="D578" s="222" t="s">
        <v>138</v>
      </c>
      <c r="E578" s="224">
        <v>1063</v>
      </c>
      <c r="F578" s="224">
        <v>4304</v>
      </c>
      <c r="G578" s="224">
        <v>4575152</v>
      </c>
      <c r="H578" s="224">
        <v>672</v>
      </c>
      <c r="I578" s="224">
        <v>714336</v>
      </c>
      <c r="J578" s="224">
        <v>3860816</v>
      </c>
    </row>
    <row r="579" spans="1:10" ht="14.1" customHeight="1" x14ac:dyDescent="0.15">
      <c r="A579" s="231"/>
      <c r="B579" s="231"/>
      <c r="C579" s="231"/>
      <c r="D579" s="222" t="s">
        <v>139</v>
      </c>
      <c r="E579" s="224">
        <v>6440</v>
      </c>
      <c r="F579" s="224">
        <v>5559</v>
      </c>
      <c r="G579" s="224">
        <v>35799960</v>
      </c>
      <c r="H579" s="224">
        <v>672</v>
      </c>
      <c r="I579" s="224">
        <v>4327680</v>
      </c>
      <c r="J579" s="224">
        <v>31472280</v>
      </c>
    </row>
    <row r="580" spans="1:10" ht="14.1" customHeight="1" x14ac:dyDescent="0.15">
      <c r="A580" s="231"/>
      <c r="B580" s="235" t="s">
        <v>164</v>
      </c>
      <c r="C580" s="232" t="s">
        <v>67</v>
      </c>
      <c r="D580" s="222" t="s">
        <v>143</v>
      </c>
      <c r="E580" s="224">
        <v>1</v>
      </c>
      <c r="F580" s="224">
        <v>43085</v>
      </c>
      <c r="G580" s="224">
        <v>43085</v>
      </c>
      <c r="H580" s="224">
        <v>1219</v>
      </c>
      <c r="I580" s="224">
        <v>1219</v>
      </c>
      <c r="J580" s="224">
        <v>41866</v>
      </c>
    </row>
    <row r="581" spans="1:10" ht="14.1" customHeight="1" x14ac:dyDescent="0.15">
      <c r="A581" s="231"/>
      <c r="B581" s="231"/>
      <c r="C581" s="231"/>
      <c r="D581" s="222" t="s">
        <v>144</v>
      </c>
      <c r="E581" s="224">
        <v>17</v>
      </c>
      <c r="F581" s="224">
        <v>25774</v>
      </c>
      <c r="G581" s="224">
        <v>438158</v>
      </c>
      <c r="H581" s="224">
        <v>1219</v>
      </c>
      <c r="I581" s="224">
        <v>20723</v>
      </c>
      <c r="J581" s="224">
        <v>417435</v>
      </c>
    </row>
    <row r="582" spans="1:10" ht="14.1" customHeight="1" x14ac:dyDescent="0.15">
      <c r="A582" s="231"/>
      <c r="B582" s="231"/>
      <c r="C582" s="231"/>
      <c r="D582" s="222" t="s">
        <v>85</v>
      </c>
      <c r="E582" s="224">
        <v>220</v>
      </c>
      <c r="F582" s="224">
        <v>25774</v>
      </c>
      <c r="G582" s="224">
        <v>5670280</v>
      </c>
      <c r="H582" s="224">
        <v>1219</v>
      </c>
      <c r="I582" s="224">
        <v>268180</v>
      </c>
      <c r="J582" s="224">
        <v>5402100</v>
      </c>
    </row>
    <row r="583" spans="1:10" ht="14.1" customHeight="1" x14ac:dyDescent="0.15">
      <c r="A583" s="231"/>
      <c r="B583" s="231"/>
      <c r="C583" s="231"/>
      <c r="D583" s="222" t="s">
        <v>140</v>
      </c>
      <c r="E583" s="224">
        <v>32</v>
      </c>
      <c r="F583" s="224">
        <v>12572</v>
      </c>
      <c r="G583" s="224">
        <v>402304</v>
      </c>
      <c r="H583" s="224">
        <v>1219</v>
      </c>
      <c r="I583" s="224">
        <v>39008</v>
      </c>
      <c r="J583" s="224">
        <v>363296</v>
      </c>
    </row>
    <row r="584" spans="1:10" ht="14.1" customHeight="1" x14ac:dyDescent="0.15">
      <c r="A584" s="231"/>
      <c r="B584" s="231"/>
      <c r="C584" s="231"/>
      <c r="D584" s="222" t="s">
        <v>78</v>
      </c>
      <c r="E584" s="224">
        <v>1</v>
      </c>
      <c r="F584" s="224">
        <v>12572</v>
      </c>
      <c r="G584" s="224">
        <v>12572</v>
      </c>
      <c r="H584" s="224">
        <v>1219</v>
      </c>
      <c r="I584" s="224">
        <v>1219</v>
      </c>
      <c r="J584" s="224">
        <v>11353</v>
      </c>
    </row>
    <row r="585" spans="1:10" ht="14.1" customHeight="1" x14ac:dyDescent="0.15">
      <c r="A585" s="231"/>
      <c r="B585" s="231"/>
      <c r="C585" s="231"/>
      <c r="D585" s="222" t="s">
        <v>145</v>
      </c>
      <c r="E585" s="224">
        <v>20</v>
      </c>
      <c r="F585" s="224">
        <v>9616</v>
      </c>
      <c r="G585" s="224">
        <v>192320</v>
      </c>
      <c r="H585" s="224">
        <v>1219</v>
      </c>
      <c r="I585" s="224">
        <v>24380</v>
      </c>
      <c r="J585" s="224">
        <v>167940</v>
      </c>
    </row>
    <row r="586" spans="1:10" ht="14.1" customHeight="1" x14ac:dyDescent="0.15">
      <c r="A586" s="231"/>
      <c r="B586" s="231"/>
      <c r="C586" s="231"/>
      <c r="D586" s="222" t="s">
        <v>135</v>
      </c>
      <c r="E586" s="224">
        <v>43</v>
      </c>
      <c r="F586" s="224">
        <v>6540</v>
      </c>
      <c r="G586" s="224">
        <v>281220</v>
      </c>
      <c r="H586" s="224">
        <v>1219</v>
      </c>
      <c r="I586" s="224">
        <v>52417</v>
      </c>
      <c r="J586" s="224">
        <v>228803</v>
      </c>
    </row>
    <row r="587" spans="1:10" ht="14.1" customHeight="1" x14ac:dyDescent="0.15">
      <c r="A587" s="231"/>
      <c r="B587" s="231"/>
      <c r="C587" s="231"/>
      <c r="D587" s="222" t="s">
        <v>77</v>
      </c>
      <c r="E587" s="224">
        <v>234</v>
      </c>
      <c r="F587" s="224">
        <v>6540</v>
      </c>
      <c r="G587" s="224">
        <v>1530360</v>
      </c>
      <c r="H587" s="224">
        <v>1219</v>
      </c>
      <c r="I587" s="224">
        <v>285246</v>
      </c>
      <c r="J587" s="224">
        <v>1245114</v>
      </c>
    </row>
    <row r="588" spans="1:10" ht="14.1" customHeight="1" x14ac:dyDescent="0.15">
      <c r="A588" s="231"/>
      <c r="B588" s="231"/>
      <c r="C588" s="231"/>
      <c r="D588" s="222" t="s">
        <v>148</v>
      </c>
      <c r="E588" s="224">
        <v>15</v>
      </c>
      <c r="F588" s="224">
        <v>4071</v>
      </c>
      <c r="G588" s="224">
        <v>61065</v>
      </c>
      <c r="H588" s="224">
        <v>1219</v>
      </c>
      <c r="I588" s="224">
        <v>18285</v>
      </c>
      <c r="J588" s="224">
        <v>42780</v>
      </c>
    </row>
    <row r="589" spans="1:10" ht="14.1" customHeight="1" x14ac:dyDescent="0.15">
      <c r="A589" s="231"/>
      <c r="B589" s="231"/>
      <c r="C589" s="231"/>
      <c r="D589" s="222" t="s">
        <v>86</v>
      </c>
      <c r="E589" s="224">
        <v>5</v>
      </c>
      <c r="F589" s="224">
        <v>4071</v>
      </c>
      <c r="G589" s="224">
        <v>20355</v>
      </c>
      <c r="H589" s="224">
        <v>1219</v>
      </c>
      <c r="I589" s="224">
        <v>6095</v>
      </c>
      <c r="J589" s="224">
        <v>14260</v>
      </c>
    </row>
    <row r="590" spans="1:10" ht="14.1" customHeight="1" x14ac:dyDescent="0.15">
      <c r="A590" s="231"/>
      <c r="B590" s="231"/>
      <c r="C590" s="231"/>
      <c r="D590" s="222" t="s">
        <v>146</v>
      </c>
      <c r="E590" s="224">
        <v>4</v>
      </c>
      <c r="F590" s="224">
        <v>2308</v>
      </c>
      <c r="G590" s="224">
        <v>9232</v>
      </c>
      <c r="H590" s="224">
        <v>1219</v>
      </c>
      <c r="I590" s="224">
        <v>4876</v>
      </c>
      <c r="J590" s="224">
        <v>4356</v>
      </c>
    </row>
    <row r="591" spans="1:10" ht="14.1" customHeight="1" x14ac:dyDescent="0.15">
      <c r="A591" s="231"/>
      <c r="B591" s="231"/>
      <c r="C591" s="231"/>
      <c r="D591" s="222" t="s">
        <v>84</v>
      </c>
      <c r="E591" s="224">
        <v>2</v>
      </c>
      <c r="F591" s="224">
        <v>2308</v>
      </c>
      <c r="G591" s="224">
        <v>4616</v>
      </c>
      <c r="H591" s="224">
        <v>1219</v>
      </c>
      <c r="I591" s="224">
        <v>2438</v>
      </c>
      <c r="J591" s="224">
        <v>2178</v>
      </c>
    </row>
    <row r="592" spans="1:10" ht="14.1" customHeight="1" x14ac:dyDescent="0.15">
      <c r="A592" s="231"/>
      <c r="B592" s="231"/>
      <c r="C592" s="231"/>
      <c r="D592" s="222" t="s">
        <v>89</v>
      </c>
      <c r="E592" s="224">
        <v>1</v>
      </c>
      <c r="F592" s="224">
        <v>1154</v>
      </c>
      <c r="G592" s="224">
        <v>1154</v>
      </c>
      <c r="H592" s="224">
        <v>1219</v>
      </c>
      <c r="I592" s="224">
        <v>1219</v>
      </c>
      <c r="J592" s="224">
        <v>-65</v>
      </c>
    </row>
    <row r="593" spans="1:10" ht="29.1" customHeight="1" x14ac:dyDescent="0.15">
      <c r="A593" s="231"/>
      <c r="B593" s="231"/>
      <c r="C593" s="230" t="s">
        <v>156</v>
      </c>
      <c r="D593" s="222" t="s">
        <v>101</v>
      </c>
      <c r="E593" s="224">
        <v>1</v>
      </c>
      <c r="F593" s="224">
        <v>44446</v>
      </c>
      <c r="G593" s="224">
        <v>44446</v>
      </c>
      <c r="H593" s="224">
        <v>2580</v>
      </c>
      <c r="I593" s="224">
        <v>2580</v>
      </c>
      <c r="J593" s="224">
        <v>41866</v>
      </c>
    </row>
    <row r="594" spans="1:10" ht="14.1" customHeight="1" x14ac:dyDescent="0.15">
      <c r="A594" s="231"/>
      <c r="B594" s="231"/>
      <c r="C594" s="231"/>
      <c r="D594" s="222" t="s">
        <v>79</v>
      </c>
      <c r="E594" s="224">
        <v>11</v>
      </c>
      <c r="F594" s="224">
        <v>27135</v>
      </c>
      <c r="G594" s="224">
        <v>298485</v>
      </c>
      <c r="H594" s="224">
        <v>2580</v>
      </c>
      <c r="I594" s="224">
        <v>28380</v>
      </c>
      <c r="J594" s="224">
        <v>270105</v>
      </c>
    </row>
    <row r="595" spans="1:10" ht="14.1" customHeight="1" x14ac:dyDescent="0.15">
      <c r="A595" s="231"/>
      <c r="B595" s="231"/>
      <c r="C595" s="231"/>
      <c r="D595" s="222" t="s">
        <v>73</v>
      </c>
      <c r="E595" s="224">
        <v>5</v>
      </c>
      <c r="F595" s="224">
        <v>13933</v>
      </c>
      <c r="G595" s="224">
        <v>69665</v>
      </c>
      <c r="H595" s="224">
        <v>2580</v>
      </c>
      <c r="I595" s="224">
        <v>12900</v>
      </c>
      <c r="J595" s="224">
        <v>56765</v>
      </c>
    </row>
    <row r="596" spans="1:10" ht="14.1" customHeight="1" x14ac:dyDescent="0.15">
      <c r="A596" s="231"/>
      <c r="B596" s="231"/>
      <c r="C596" s="231"/>
      <c r="D596" s="222" t="s">
        <v>74</v>
      </c>
      <c r="E596" s="224">
        <v>4</v>
      </c>
      <c r="F596" s="224">
        <v>10977</v>
      </c>
      <c r="G596" s="224">
        <v>43908</v>
      </c>
      <c r="H596" s="224">
        <v>2580</v>
      </c>
      <c r="I596" s="224">
        <v>10320</v>
      </c>
      <c r="J596" s="224">
        <v>33588</v>
      </c>
    </row>
    <row r="597" spans="1:10" ht="14.1" customHeight="1" x14ac:dyDescent="0.15">
      <c r="A597" s="231"/>
      <c r="B597" s="231"/>
      <c r="C597" s="231"/>
      <c r="D597" s="222" t="s">
        <v>71</v>
      </c>
      <c r="E597" s="224">
        <v>20</v>
      </c>
      <c r="F597" s="224">
        <v>7901</v>
      </c>
      <c r="G597" s="224">
        <v>158020</v>
      </c>
      <c r="H597" s="224">
        <v>2580</v>
      </c>
      <c r="I597" s="224">
        <v>51600</v>
      </c>
      <c r="J597" s="224">
        <v>106420</v>
      </c>
    </row>
    <row r="598" spans="1:10" ht="29.1" customHeight="1" x14ac:dyDescent="0.15">
      <c r="A598" s="231"/>
      <c r="B598" s="231"/>
      <c r="C598" s="230" t="s">
        <v>157</v>
      </c>
      <c r="D598" s="222" t="s">
        <v>79</v>
      </c>
      <c r="E598" s="224">
        <v>92</v>
      </c>
      <c r="F598" s="224">
        <v>27083</v>
      </c>
      <c r="G598" s="224">
        <v>2491636</v>
      </c>
      <c r="H598" s="224">
        <v>2528</v>
      </c>
      <c r="I598" s="224">
        <v>232576</v>
      </c>
      <c r="J598" s="224">
        <v>2259060</v>
      </c>
    </row>
    <row r="599" spans="1:10" ht="14.1" customHeight="1" x14ac:dyDescent="0.15">
      <c r="A599" s="231"/>
      <c r="B599" s="231"/>
      <c r="C599" s="231"/>
      <c r="D599" s="222" t="s">
        <v>73</v>
      </c>
      <c r="E599" s="224">
        <v>85</v>
      </c>
      <c r="F599" s="224">
        <v>13881</v>
      </c>
      <c r="G599" s="224">
        <v>1179885</v>
      </c>
      <c r="H599" s="224">
        <v>2528</v>
      </c>
      <c r="I599" s="224">
        <v>214880</v>
      </c>
      <c r="J599" s="224">
        <v>965005</v>
      </c>
    </row>
    <row r="600" spans="1:10" ht="14.1" customHeight="1" x14ac:dyDescent="0.15">
      <c r="A600" s="231"/>
      <c r="B600" s="231"/>
      <c r="C600" s="231"/>
      <c r="D600" s="222" t="s">
        <v>74</v>
      </c>
      <c r="E600" s="224">
        <v>83</v>
      </c>
      <c r="F600" s="224">
        <v>10925</v>
      </c>
      <c r="G600" s="224">
        <v>906775</v>
      </c>
      <c r="H600" s="224">
        <v>2528</v>
      </c>
      <c r="I600" s="224">
        <v>209824</v>
      </c>
      <c r="J600" s="224">
        <v>696951</v>
      </c>
    </row>
    <row r="601" spans="1:10" ht="29.1" customHeight="1" x14ac:dyDescent="0.15">
      <c r="A601" s="231"/>
      <c r="B601" s="231"/>
      <c r="C601" s="230" t="s">
        <v>158</v>
      </c>
      <c r="D601" s="222" t="s">
        <v>88</v>
      </c>
      <c r="E601" s="224">
        <v>50</v>
      </c>
      <c r="F601" s="224">
        <v>59297</v>
      </c>
      <c r="G601" s="224">
        <v>2964850</v>
      </c>
      <c r="H601" s="224">
        <v>1891</v>
      </c>
      <c r="I601" s="224">
        <v>94550</v>
      </c>
      <c r="J601" s="224">
        <v>2870300</v>
      </c>
    </row>
    <row r="602" spans="1:10" ht="14.1" customHeight="1" x14ac:dyDescent="0.15">
      <c r="A602" s="231"/>
      <c r="B602" s="231"/>
      <c r="C602" s="231"/>
      <c r="D602" s="222" t="s">
        <v>101</v>
      </c>
      <c r="E602" s="224">
        <v>451</v>
      </c>
      <c r="F602" s="224">
        <v>43757</v>
      </c>
      <c r="G602" s="224">
        <v>19734407</v>
      </c>
      <c r="H602" s="224">
        <v>1891</v>
      </c>
      <c r="I602" s="224">
        <v>852841</v>
      </c>
      <c r="J602" s="224">
        <v>18881566</v>
      </c>
    </row>
    <row r="603" spans="1:10" ht="14.1" customHeight="1" x14ac:dyDescent="0.15">
      <c r="A603" s="231"/>
      <c r="B603" s="231"/>
      <c r="C603" s="231"/>
      <c r="D603" s="222" t="s">
        <v>79</v>
      </c>
      <c r="E603" s="224">
        <v>3871</v>
      </c>
      <c r="F603" s="224">
        <v>26446</v>
      </c>
      <c r="G603" s="224">
        <v>102372466</v>
      </c>
      <c r="H603" s="224">
        <v>1891</v>
      </c>
      <c r="I603" s="224">
        <v>7320061</v>
      </c>
      <c r="J603" s="224">
        <v>95052405</v>
      </c>
    </row>
    <row r="604" spans="1:10" ht="14.1" customHeight="1" x14ac:dyDescent="0.15">
      <c r="A604" s="231"/>
      <c r="B604" s="231"/>
      <c r="C604" s="231"/>
      <c r="D604" s="222" t="s">
        <v>73</v>
      </c>
      <c r="E604" s="224">
        <v>4500</v>
      </c>
      <c r="F604" s="224">
        <v>13244</v>
      </c>
      <c r="G604" s="224">
        <v>59598000</v>
      </c>
      <c r="H604" s="224">
        <v>1891</v>
      </c>
      <c r="I604" s="224">
        <v>8509500</v>
      </c>
      <c r="J604" s="224">
        <v>51088500</v>
      </c>
    </row>
    <row r="605" spans="1:10" ht="14.1" customHeight="1" x14ac:dyDescent="0.15">
      <c r="A605" s="231"/>
      <c r="B605" s="231"/>
      <c r="C605" s="231"/>
      <c r="D605" s="222" t="s">
        <v>74</v>
      </c>
      <c r="E605" s="224">
        <v>6591</v>
      </c>
      <c r="F605" s="224">
        <v>10288</v>
      </c>
      <c r="G605" s="224">
        <v>67808208</v>
      </c>
      <c r="H605" s="224">
        <v>1891</v>
      </c>
      <c r="I605" s="224">
        <v>12463581</v>
      </c>
      <c r="J605" s="224">
        <v>55344627</v>
      </c>
    </row>
    <row r="606" spans="1:10" ht="14.1" customHeight="1" x14ac:dyDescent="0.15">
      <c r="A606" s="231"/>
      <c r="B606" s="231"/>
      <c r="C606" s="231"/>
      <c r="D606" s="222" t="s">
        <v>71</v>
      </c>
      <c r="E606" s="224">
        <v>11487</v>
      </c>
      <c r="F606" s="224">
        <v>7212</v>
      </c>
      <c r="G606" s="224">
        <v>82844244</v>
      </c>
      <c r="H606" s="224">
        <v>1891</v>
      </c>
      <c r="I606" s="224">
        <v>21721917</v>
      </c>
      <c r="J606" s="224">
        <v>61122327</v>
      </c>
    </row>
    <row r="607" spans="1:10" ht="14.1" customHeight="1" x14ac:dyDescent="0.15">
      <c r="A607" s="231"/>
      <c r="B607" s="231"/>
      <c r="C607" s="231"/>
      <c r="D607" s="222" t="s">
        <v>72</v>
      </c>
      <c r="E607" s="224">
        <v>1640</v>
      </c>
      <c r="F607" s="224">
        <v>4743</v>
      </c>
      <c r="G607" s="224">
        <v>7778520</v>
      </c>
      <c r="H607" s="224">
        <v>1891</v>
      </c>
      <c r="I607" s="224">
        <v>3101240</v>
      </c>
      <c r="J607" s="224">
        <v>4677280</v>
      </c>
    </row>
    <row r="608" spans="1:10" ht="14.1" customHeight="1" x14ac:dyDescent="0.15">
      <c r="A608" s="231"/>
      <c r="B608" s="231"/>
      <c r="C608" s="231"/>
      <c r="D608" s="222" t="s">
        <v>82</v>
      </c>
      <c r="E608" s="224">
        <v>531</v>
      </c>
      <c r="F608" s="224">
        <v>2980</v>
      </c>
      <c r="G608" s="224">
        <v>1582380</v>
      </c>
      <c r="H608" s="224">
        <v>1891</v>
      </c>
      <c r="I608" s="224">
        <v>1004121</v>
      </c>
      <c r="J608" s="224">
        <v>578259</v>
      </c>
    </row>
    <row r="609" spans="1:10" ht="14.1" customHeight="1" x14ac:dyDescent="0.15">
      <c r="A609" s="231" t="s">
        <v>34</v>
      </c>
      <c r="B609" s="231" t="s">
        <v>53</v>
      </c>
      <c r="C609" s="231"/>
      <c r="D609" s="231"/>
      <c r="E609" s="224">
        <v>12889</v>
      </c>
      <c r="F609" s="224"/>
      <c r="G609" s="224">
        <v>124341095</v>
      </c>
      <c r="H609" s="224"/>
      <c r="I609" s="224">
        <v>16431347</v>
      </c>
      <c r="J609" s="224">
        <v>107909748</v>
      </c>
    </row>
    <row r="610" spans="1:10" ht="14.1" customHeight="1" x14ac:dyDescent="0.15">
      <c r="A610" s="231"/>
      <c r="B610" s="222" t="s">
        <v>63</v>
      </c>
      <c r="C610" s="222" t="s">
        <v>64</v>
      </c>
      <c r="D610" s="222" t="s">
        <v>65</v>
      </c>
      <c r="E610" s="233">
        <v>11</v>
      </c>
      <c r="F610" s="233">
        <v>13948</v>
      </c>
      <c r="G610" s="233">
        <v>153428</v>
      </c>
      <c r="H610" s="233">
        <v>0</v>
      </c>
      <c r="I610" s="233">
        <v>0</v>
      </c>
      <c r="J610" s="233">
        <v>153428</v>
      </c>
    </row>
    <row r="611" spans="1:10" ht="14.1" customHeight="1" x14ac:dyDescent="0.15">
      <c r="A611" s="231"/>
      <c r="B611" s="235" t="s">
        <v>66</v>
      </c>
      <c r="C611" s="232" t="s">
        <v>67</v>
      </c>
      <c r="D611" s="222" t="s">
        <v>133</v>
      </c>
      <c r="E611" s="234"/>
      <c r="F611" s="234"/>
      <c r="G611" s="234"/>
      <c r="H611" s="234"/>
      <c r="I611" s="234"/>
      <c r="J611" s="234"/>
    </row>
    <row r="612" spans="1:10" ht="14.1" customHeight="1" x14ac:dyDescent="0.15">
      <c r="A612" s="231"/>
      <c r="B612" s="231"/>
      <c r="C612" s="231"/>
      <c r="D612" s="222" t="s">
        <v>131</v>
      </c>
      <c r="E612" s="224">
        <v>62</v>
      </c>
      <c r="F612" s="224">
        <v>13948</v>
      </c>
      <c r="G612" s="224">
        <v>864776</v>
      </c>
      <c r="H612" s="224">
        <v>0</v>
      </c>
      <c r="I612" s="224">
        <v>0</v>
      </c>
      <c r="J612" s="224">
        <v>864776</v>
      </c>
    </row>
    <row r="613" spans="1:10" ht="29.1" customHeight="1" x14ac:dyDescent="0.15">
      <c r="A613" s="231"/>
      <c r="B613" s="231"/>
      <c r="C613" s="221" t="s">
        <v>156</v>
      </c>
      <c r="D613" s="222" t="s">
        <v>132</v>
      </c>
      <c r="E613" s="224">
        <v>1</v>
      </c>
      <c r="F613" s="224">
        <v>15309</v>
      </c>
      <c r="G613" s="224">
        <v>15309</v>
      </c>
      <c r="H613" s="224">
        <v>2580</v>
      </c>
      <c r="I613" s="224">
        <v>2580</v>
      </c>
      <c r="J613" s="224">
        <v>12729</v>
      </c>
    </row>
    <row r="614" spans="1:10" ht="29.1" customHeight="1" x14ac:dyDescent="0.15">
      <c r="A614" s="231"/>
      <c r="B614" s="231"/>
      <c r="C614" s="221" t="s">
        <v>157</v>
      </c>
      <c r="D614" s="222" t="s">
        <v>132</v>
      </c>
      <c r="E614" s="224">
        <v>1</v>
      </c>
      <c r="F614" s="224">
        <v>15257</v>
      </c>
      <c r="G614" s="224">
        <v>15257</v>
      </c>
      <c r="H614" s="224">
        <v>2528</v>
      </c>
      <c r="I614" s="224">
        <v>2528</v>
      </c>
      <c r="J614" s="224">
        <v>12729</v>
      </c>
    </row>
    <row r="615" spans="1:10" ht="29.1" customHeight="1" x14ac:dyDescent="0.15">
      <c r="A615" s="231"/>
      <c r="B615" s="231"/>
      <c r="C615" s="221" t="s">
        <v>158</v>
      </c>
      <c r="D615" s="222" t="s">
        <v>132</v>
      </c>
      <c r="E615" s="224">
        <v>1263</v>
      </c>
      <c r="F615" s="224">
        <v>14620</v>
      </c>
      <c r="G615" s="224">
        <v>18465060</v>
      </c>
      <c r="H615" s="224">
        <v>1891</v>
      </c>
      <c r="I615" s="224">
        <v>2388333</v>
      </c>
      <c r="J615" s="224">
        <v>16076727</v>
      </c>
    </row>
    <row r="616" spans="1:10" ht="14.1" customHeight="1" x14ac:dyDescent="0.15">
      <c r="A616" s="231"/>
      <c r="B616" s="235" t="s">
        <v>76</v>
      </c>
      <c r="C616" s="232" t="s">
        <v>67</v>
      </c>
      <c r="D616" s="222" t="s">
        <v>77</v>
      </c>
      <c r="E616" s="224">
        <v>2</v>
      </c>
      <c r="F616" s="224">
        <v>6540</v>
      </c>
      <c r="G616" s="224">
        <v>13080</v>
      </c>
      <c r="H616" s="224">
        <v>0</v>
      </c>
      <c r="I616" s="224">
        <v>0</v>
      </c>
      <c r="J616" s="224">
        <v>13080</v>
      </c>
    </row>
    <row r="617" spans="1:10" ht="14.1" customHeight="1" x14ac:dyDescent="0.15">
      <c r="A617" s="231"/>
      <c r="B617" s="231"/>
      <c r="C617" s="231"/>
      <c r="D617" s="222" t="s">
        <v>134</v>
      </c>
      <c r="E617" s="224">
        <v>1</v>
      </c>
      <c r="F617" s="224">
        <v>7055</v>
      </c>
      <c r="G617" s="224">
        <v>7055</v>
      </c>
      <c r="H617" s="224">
        <v>0</v>
      </c>
      <c r="I617" s="224">
        <v>0</v>
      </c>
      <c r="J617" s="224">
        <v>7055</v>
      </c>
    </row>
    <row r="618" spans="1:10" ht="29.1" customHeight="1" x14ac:dyDescent="0.15">
      <c r="A618" s="231"/>
      <c r="B618" s="231"/>
      <c r="C618" s="221" t="s">
        <v>156</v>
      </c>
      <c r="D618" s="222" t="s">
        <v>91</v>
      </c>
      <c r="E618" s="224">
        <v>188</v>
      </c>
      <c r="F618" s="224">
        <v>8416</v>
      </c>
      <c r="G618" s="224">
        <v>1582208</v>
      </c>
      <c r="H618" s="224">
        <v>1361</v>
      </c>
      <c r="I618" s="224">
        <v>255868</v>
      </c>
      <c r="J618" s="224">
        <v>1326340</v>
      </c>
    </row>
    <row r="619" spans="1:10" ht="29.1" customHeight="1" x14ac:dyDescent="0.15">
      <c r="A619" s="231"/>
      <c r="B619" s="231"/>
      <c r="C619" s="230" t="s">
        <v>158</v>
      </c>
      <c r="D619" s="222" t="s">
        <v>87</v>
      </c>
      <c r="E619" s="224">
        <v>4</v>
      </c>
      <c r="F619" s="224">
        <v>15467</v>
      </c>
      <c r="G619" s="224">
        <v>61868</v>
      </c>
      <c r="H619" s="224">
        <v>8278</v>
      </c>
      <c r="I619" s="224">
        <v>33111</v>
      </c>
      <c r="J619" s="224">
        <v>28757</v>
      </c>
    </row>
    <row r="620" spans="1:10" ht="14.1" customHeight="1" x14ac:dyDescent="0.15">
      <c r="A620" s="231"/>
      <c r="B620" s="231"/>
      <c r="C620" s="231"/>
      <c r="D620" s="222" t="s">
        <v>71</v>
      </c>
      <c r="E620" s="224">
        <v>1407</v>
      </c>
      <c r="F620" s="224">
        <v>7212</v>
      </c>
      <c r="G620" s="224">
        <v>10147284</v>
      </c>
      <c r="H620" s="224">
        <v>672</v>
      </c>
      <c r="I620" s="224">
        <v>945504</v>
      </c>
      <c r="J620" s="224">
        <v>9201780</v>
      </c>
    </row>
    <row r="621" spans="1:10" ht="14.1" customHeight="1" x14ac:dyDescent="0.15">
      <c r="A621" s="231"/>
      <c r="B621" s="231"/>
      <c r="C621" s="231"/>
      <c r="D621" s="222" t="s">
        <v>91</v>
      </c>
      <c r="E621" s="224">
        <v>2779</v>
      </c>
      <c r="F621" s="224">
        <v>7727</v>
      </c>
      <c r="G621" s="224">
        <v>21473333</v>
      </c>
      <c r="H621" s="224">
        <v>672</v>
      </c>
      <c r="I621" s="224">
        <v>1867488</v>
      </c>
      <c r="J621" s="224">
        <v>19605845</v>
      </c>
    </row>
    <row r="622" spans="1:10" ht="42.95" customHeight="1" x14ac:dyDescent="0.15">
      <c r="A622" s="231"/>
      <c r="B622" s="230" t="s">
        <v>168</v>
      </c>
      <c r="C622" s="232" t="s">
        <v>67</v>
      </c>
      <c r="D622" s="222" t="s">
        <v>144</v>
      </c>
      <c r="E622" s="224">
        <v>1</v>
      </c>
      <c r="F622" s="224">
        <v>25774</v>
      </c>
      <c r="G622" s="224">
        <v>25774</v>
      </c>
      <c r="H622" s="224">
        <v>0</v>
      </c>
      <c r="I622" s="224">
        <v>0</v>
      </c>
      <c r="J622" s="224">
        <v>25774</v>
      </c>
    </row>
    <row r="623" spans="1:10" ht="14.1" customHeight="1" x14ac:dyDescent="0.15">
      <c r="A623" s="231"/>
      <c r="B623" s="231"/>
      <c r="C623" s="231"/>
      <c r="D623" s="222" t="s">
        <v>140</v>
      </c>
      <c r="E623" s="224">
        <v>1</v>
      </c>
      <c r="F623" s="224">
        <v>12572</v>
      </c>
      <c r="G623" s="224">
        <v>12572</v>
      </c>
      <c r="H623" s="224">
        <v>0</v>
      </c>
      <c r="I623" s="224">
        <v>0</v>
      </c>
      <c r="J623" s="224">
        <v>12572</v>
      </c>
    </row>
    <row r="624" spans="1:10" ht="14.1" customHeight="1" x14ac:dyDescent="0.15">
      <c r="A624" s="231"/>
      <c r="B624" s="231"/>
      <c r="C624" s="231"/>
      <c r="D624" s="222" t="s">
        <v>78</v>
      </c>
      <c r="E624" s="224">
        <v>3</v>
      </c>
      <c r="F624" s="224">
        <v>12572</v>
      </c>
      <c r="G624" s="224">
        <v>37716</v>
      </c>
      <c r="H624" s="224">
        <v>0</v>
      </c>
      <c r="I624" s="224">
        <v>0</v>
      </c>
      <c r="J624" s="224">
        <v>37716</v>
      </c>
    </row>
    <row r="625" spans="1:10" ht="14.1" customHeight="1" x14ac:dyDescent="0.15">
      <c r="A625" s="231"/>
      <c r="B625" s="231"/>
      <c r="C625" s="231"/>
      <c r="D625" s="222" t="s">
        <v>145</v>
      </c>
      <c r="E625" s="224">
        <v>1</v>
      </c>
      <c r="F625" s="224">
        <v>9616</v>
      </c>
      <c r="G625" s="224">
        <v>9616</v>
      </c>
      <c r="H625" s="224">
        <v>0</v>
      </c>
      <c r="I625" s="224">
        <v>0</v>
      </c>
      <c r="J625" s="224">
        <v>9616</v>
      </c>
    </row>
    <row r="626" spans="1:10" ht="14.1" customHeight="1" x14ac:dyDescent="0.15">
      <c r="A626" s="231"/>
      <c r="B626" s="231"/>
      <c r="C626" s="231"/>
      <c r="D626" s="222" t="s">
        <v>83</v>
      </c>
      <c r="E626" s="224">
        <v>1</v>
      </c>
      <c r="F626" s="224">
        <v>9616</v>
      </c>
      <c r="G626" s="224">
        <v>9616</v>
      </c>
      <c r="H626" s="224">
        <v>0</v>
      </c>
      <c r="I626" s="224">
        <v>0</v>
      </c>
      <c r="J626" s="224">
        <v>9616</v>
      </c>
    </row>
    <row r="627" spans="1:10" ht="14.1" customHeight="1" x14ac:dyDescent="0.15">
      <c r="A627" s="231"/>
      <c r="B627" s="231"/>
      <c r="C627" s="231"/>
      <c r="D627" s="222" t="s">
        <v>135</v>
      </c>
      <c r="E627" s="224">
        <v>2</v>
      </c>
      <c r="F627" s="224">
        <v>6540</v>
      </c>
      <c r="G627" s="224">
        <v>13080</v>
      </c>
      <c r="H627" s="224">
        <v>0</v>
      </c>
      <c r="I627" s="224">
        <v>0</v>
      </c>
      <c r="J627" s="224">
        <v>13080</v>
      </c>
    </row>
    <row r="628" spans="1:10" ht="14.1" customHeight="1" x14ac:dyDescent="0.15">
      <c r="A628" s="231"/>
      <c r="B628" s="231"/>
      <c r="C628" s="231"/>
      <c r="D628" s="222" t="s">
        <v>77</v>
      </c>
      <c r="E628" s="224">
        <v>1</v>
      </c>
      <c r="F628" s="224">
        <v>6540</v>
      </c>
      <c r="G628" s="224">
        <v>6540</v>
      </c>
      <c r="H628" s="224">
        <v>0</v>
      </c>
      <c r="I628" s="224">
        <v>0</v>
      </c>
      <c r="J628" s="224">
        <v>6540</v>
      </c>
    </row>
    <row r="629" spans="1:10" ht="14.1" customHeight="1" x14ac:dyDescent="0.15">
      <c r="A629" s="231"/>
      <c r="B629" s="231"/>
      <c r="C629" s="231"/>
      <c r="D629" s="222" t="s">
        <v>146</v>
      </c>
      <c r="E629" s="224">
        <v>2</v>
      </c>
      <c r="F629" s="224">
        <v>2308</v>
      </c>
      <c r="G629" s="224">
        <v>4616</v>
      </c>
      <c r="H629" s="224">
        <v>0</v>
      </c>
      <c r="I629" s="224">
        <v>0</v>
      </c>
      <c r="J629" s="224">
        <v>4616</v>
      </c>
    </row>
    <row r="630" spans="1:10" ht="14.1" customHeight="1" x14ac:dyDescent="0.15">
      <c r="A630" s="231"/>
      <c r="B630" s="231"/>
      <c r="C630" s="231"/>
      <c r="D630" s="222" t="s">
        <v>147</v>
      </c>
      <c r="E630" s="224">
        <v>1</v>
      </c>
      <c r="F630" s="224">
        <v>1154</v>
      </c>
      <c r="G630" s="224">
        <v>1154</v>
      </c>
      <c r="H630" s="224">
        <v>0</v>
      </c>
      <c r="I630" s="224">
        <v>0</v>
      </c>
      <c r="J630" s="224">
        <v>1154</v>
      </c>
    </row>
    <row r="631" spans="1:10" ht="14.1" customHeight="1" x14ac:dyDescent="0.15">
      <c r="A631" s="231"/>
      <c r="B631" s="231"/>
      <c r="C631" s="231"/>
      <c r="D631" s="222" t="s">
        <v>89</v>
      </c>
      <c r="E631" s="224">
        <v>1</v>
      </c>
      <c r="F631" s="224">
        <v>1154</v>
      </c>
      <c r="G631" s="224">
        <v>1154</v>
      </c>
      <c r="H631" s="224">
        <v>0</v>
      </c>
      <c r="I631" s="224">
        <v>0</v>
      </c>
      <c r="J631" s="224">
        <v>1154</v>
      </c>
    </row>
    <row r="632" spans="1:10" ht="14.1" customHeight="1" x14ac:dyDescent="0.15">
      <c r="A632" s="231"/>
      <c r="B632" s="231"/>
      <c r="C632" s="231"/>
      <c r="D632" s="222" t="s">
        <v>137</v>
      </c>
      <c r="E632" s="224">
        <v>15</v>
      </c>
      <c r="F632" s="224">
        <v>4887</v>
      </c>
      <c r="G632" s="224">
        <v>73305</v>
      </c>
      <c r="H632" s="224">
        <v>0</v>
      </c>
      <c r="I632" s="224">
        <v>0</v>
      </c>
      <c r="J632" s="224">
        <v>73305</v>
      </c>
    </row>
    <row r="633" spans="1:10" ht="29.1" customHeight="1" x14ac:dyDescent="0.15">
      <c r="A633" s="231"/>
      <c r="B633" s="231"/>
      <c r="C633" s="230" t="s">
        <v>156</v>
      </c>
      <c r="D633" s="222" t="s">
        <v>79</v>
      </c>
      <c r="E633" s="224">
        <v>22</v>
      </c>
      <c r="F633" s="224">
        <v>27135</v>
      </c>
      <c r="G633" s="224">
        <v>596970</v>
      </c>
      <c r="H633" s="224">
        <v>1361</v>
      </c>
      <c r="I633" s="224">
        <v>29942</v>
      </c>
      <c r="J633" s="224">
        <v>567028</v>
      </c>
    </row>
    <row r="634" spans="1:10" ht="14.1" customHeight="1" x14ac:dyDescent="0.15">
      <c r="A634" s="231"/>
      <c r="B634" s="231"/>
      <c r="C634" s="231"/>
      <c r="D634" s="222" t="s">
        <v>73</v>
      </c>
      <c r="E634" s="224">
        <v>3</v>
      </c>
      <c r="F634" s="224">
        <v>13933</v>
      </c>
      <c r="G634" s="224">
        <v>41799</v>
      </c>
      <c r="H634" s="224">
        <v>1361</v>
      </c>
      <c r="I634" s="224">
        <v>4083</v>
      </c>
      <c r="J634" s="224">
        <v>37716</v>
      </c>
    </row>
    <row r="635" spans="1:10" ht="14.1" customHeight="1" x14ac:dyDescent="0.15">
      <c r="A635" s="231"/>
      <c r="B635" s="231"/>
      <c r="C635" s="231"/>
      <c r="D635" s="222" t="s">
        <v>74</v>
      </c>
      <c r="E635" s="224">
        <v>1</v>
      </c>
      <c r="F635" s="224">
        <v>10977</v>
      </c>
      <c r="G635" s="224">
        <v>10977</v>
      </c>
      <c r="H635" s="224">
        <v>1361</v>
      </c>
      <c r="I635" s="224">
        <v>1361</v>
      </c>
      <c r="J635" s="224">
        <v>9616</v>
      </c>
    </row>
    <row r="636" spans="1:10" ht="14.1" customHeight="1" x14ac:dyDescent="0.15">
      <c r="A636" s="231"/>
      <c r="B636" s="231"/>
      <c r="C636" s="231"/>
      <c r="D636" s="222" t="s">
        <v>71</v>
      </c>
      <c r="E636" s="224">
        <v>1</v>
      </c>
      <c r="F636" s="224">
        <v>7901</v>
      </c>
      <c r="G636" s="224">
        <v>7901</v>
      </c>
      <c r="H636" s="224">
        <v>1361</v>
      </c>
      <c r="I636" s="224">
        <v>1361</v>
      </c>
      <c r="J636" s="224">
        <v>6540</v>
      </c>
    </row>
    <row r="637" spans="1:10" ht="14.1" customHeight="1" x14ac:dyDescent="0.15">
      <c r="A637" s="231"/>
      <c r="B637" s="231"/>
      <c r="C637" s="231"/>
      <c r="D637" s="222" t="s">
        <v>75</v>
      </c>
      <c r="E637" s="224">
        <v>41</v>
      </c>
      <c r="F637" s="224">
        <v>2515</v>
      </c>
      <c r="G637" s="224">
        <v>103115</v>
      </c>
      <c r="H637" s="224">
        <v>1361</v>
      </c>
      <c r="I637" s="224">
        <v>55801</v>
      </c>
      <c r="J637" s="224">
        <v>47314</v>
      </c>
    </row>
    <row r="638" spans="1:10" ht="14.1" customHeight="1" x14ac:dyDescent="0.15">
      <c r="A638" s="231"/>
      <c r="B638" s="231"/>
      <c r="C638" s="231"/>
      <c r="D638" s="222" t="s">
        <v>138</v>
      </c>
      <c r="E638" s="224">
        <v>9</v>
      </c>
      <c r="F638" s="224">
        <v>4993</v>
      </c>
      <c r="G638" s="224">
        <v>44937</v>
      </c>
      <c r="H638" s="224">
        <v>1361</v>
      </c>
      <c r="I638" s="224">
        <v>12249</v>
      </c>
      <c r="J638" s="224">
        <v>32688</v>
      </c>
    </row>
    <row r="639" spans="1:10" ht="29.1" customHeight="1" x14ac:dyDescent="0.15">
      <c r="A639" s="231"/>
      <c r="B639" s="231"/>
      <c r="C639" s="230" t="s">
        <v>158</v>
      </c>
      <c r="D639" s="222" t="s">
        <v>79</v>
      </c>
      <c r="E639" s="224">
        <v>125</v>
      </c>
      <c r="F639" s="224">
        <v>26446</v>
      </c>
      <c r="G639" s="224">
        <v>3305750</v>
      </c>
      <c r="H639" s="224">
        <v>672</v>
      </c>
      <c r="I639" s="224">
        <v>84000</v>
      </c>
      <c r="J639" s="224">
        <v>3221750</v>
      </c>
    </row>
    <row r="640" spans="1:10" ht="14.1" customHeight="1" x14ac:dyDescent="0.15">
      <c r="A640" s="231"/>
      <c r="B640" s="231"/>
      <c r="C640" s="231"/>
      <c r="D640" s="222" t="s">
        <v>73</v>
      </c>
      <c r="E640" s="224">
        <v>708</v>
      </c>
      <c r="F640" s="224">
        <v>13244</v>
      </c>
      <c r="G640" s="224">
        <v>9376752</v>
      </c>
      <c r="H640" s="224">
        <v>672</v>
      </c>
      <c r="I640" s="224">
        <v>475776</v>
      </c>
      <c r="J640" s="224">
        <v>8900976</v>
      </c>
    </row>
    <row r="641" spans="1:10" ht="14.1" customHeight="1" x14ac:dyDescent="0.15">
      <c r="A641" s="231"/>
      <c r="B641" s="231"/>
      <c r="C641" s="231"/>
      <c r="D641" s="222" t="s">
        <v>74</v>
      </c>
      <c r="E641" s="224">
        <v>88</v>
      </c>
      <c r="F641" s="224">
        <v>10288</v>
      </c>
      <c r="G641" s="224">
        <v>905344</v>
      </c>
      <c r="H641" s="224">
        <v>672</v>
      </c>
      <c r="I641" s="224">
        <v>59136</v>
      </c>
      <c r="J641" s="224">
        <v>846208</v>
      </c>
    </row>
    <row r="642" spans="1:10" ht="14.1" customHeight="1" x14ac:dyDescent="0.15">
      <c r="A642" s="231"/>
      <c r="B642" s="231"/>
      <c r="C642" s="231"/>
      <c r="D642" s="222" t="s">
        <v>71</v>
      </c>
      <c r="E642" s="224">
        <v>202</v>
      </c>
      <c r="F642" s="224">
        <v>7212</v>
      </c>
      <c r="G642" s="224">
        <v>1456824</v>
      </c>
      <c r="H642" s="224">
        <v>672</v>
      </c>
      <c r="I642" s="224">
        <v>135744</v>
      </c>
      <c r="J642" s="224">
        <v>1321080</v>
      </c>
    </row>
    <row r="643" spans="1:10" ht="14.1" customHeight="1" x14ac:dyDescent="0.15">
      <c r="A643" s="231"/>
      <c r="B643" s="231"/>
      <c r="C643" s="231"/>
      <c r="D643" s="222" t="s">
        <v>72</v>
      </c>
      <c r="E643" s="224">
        <v>93</v>
      </c>
      <c r="F643" s="224">
        <v>4743</v>
      </c>
      <c r="G643" s="224">
        <v>441099</v>
      </c>
      <c r="H643" s="224">
        <v>672</v>
      </c>
      <c r="I643" s="224">
        <v>62496</v>
      </c>
      <c r="J643" s="224">
        <v>378603</v>
      </c>
    </row>
    <row r="644" spans="1:10" ht="14.1" customHeight="1" x14ac:dyDescent="0.15">
      <c r="A644" s="231"/>
      <c r="B644" s="231"/>
      <c r="C644" s="231"/>
      <c r="D644" s="222" t="s">
        <v>82</v>
      </c>
      <c r="E644" s="224">
        <v>21</v>
      </c>
      <c r="F644" s="224">
        <v>2980</v>
      </c>
      <c r="G644" s="224">
        <v>62580</v>
      </c>
      <c r="H644" s="224">
        <v>672</v>
      </c>
      <c r="I644" s="224">
        <v>14112</v>
      </c>
      <c r="J644" s="224">
        <v>48468</v>
      </c>
    </row>
    <row r="645" spans="1:10" ht="14.1" customHeight="1" x14ac:dyDescent="0.15">
      <c r="A645" s="231"/>
      <c r="B645" s="231"/>
      <c r="C645" s="231"/>
      <c r="D645" s="222" t="s">
        <v>75</v>
      </c>
      <c r="E645" s="224">
        <v>573</v>
      </c>
      <c r="F645" s="224">
        <v>1826</v>
      </c>
      <c r="G645" s="224">
        <v>1046298</v>
      </c>
      <c r="H645" s="224">
        <v>672</v>
      </c>
      <c r="I645" s="224">
        <v>385056</v>
      </c>
      <c r="J645" s="224">
        <v>661242</v>
      </c>
    </row>
    <row r="646" spans="1:10" ht="14.1" customHeight="1" x14ac:dyDescent="0.15">
      <c r="A646" s="231"/>
      <c r="B646" s="231"/>
      <c r="C646" s="231"/>
      <c r="D646" s="222" t="s">
        <v>138</v>
      </c>
      <c r="E646" s="224">
        <v>234</v>
      </c>
      <c r="F646" s="224">
        <v>4304</v>
      </c>
      <c r="G646" s="224">
        <v>1007136</v>
      </c>
      <c r="H646" s="224">
        <v>672</v>
      </c>
      <c r="I646" s="224">
        <v>157248</v>
      </c>
      <c r="J646" s="224">
        <v>849888</v>
      </c>
    </row>
    <row r="647" spans="1:10" ht="14.1" customHeight="1" x14ac:dyDescent="0.15">
      <c r="A647" s="231"/>
      <c r="B647" s="231"/>
      <c r="C647" s="231"/>
      <c r="D647" s="222" t="s">
        <v>139</v>
      </c>
      <c r="E647" s="224">
        <v>13</v>
      </c>
      <c r="F647" s="224">
        <v>5559</v>
      </c>
      <c r="G647" s="224">
        <v>72267</v>
      </c>
      <c r="H647" s="224">
        <v>672</v>
      </c>
      <c r="I647" s="224">
        <v>8736</v>
      </c>
      <c r="J647" s="224">
        <v>63531</v>
      </c>
    </row>
    <row r="648" spans="1:10" ht="14.1" customHeight="1" x14ac:dyDescent="0.15">
      <c r="A648" s="231"/>
      <c r="B648" s="235" t="s">
        <v>164</v>
      </c>
      <c r="C648" s="232" t="s">
        <v>67</v>
      </c>
      <c r="D648" s="222" t="s">
        <v>144</v>
      </c>
      <c r="E648" s="224">
        <v>1</v>
      </c>
      <c r="F648" s="224">
        <v>25774</v>
      </c>
      <c r="G648" s="224">
        <v>25774</v>
      </c>
      <c r="H648" s="224">
        <v>1219</v>
      </c>
      <c r="I648" s="224">
        <v>1219</v>
      </c>
      <c r="J648" s="224">
        <v>24555</v>
      </c>
    </row>
    <row r="649" spans="1:10" ht="14.1" customHeight="1" x14ac:dyDescent="0.15">
      <c r="A649" s="231"/>
      <c r="B649" s="231"/>
      <c r="C649" s="231"/>
      <c r="D649" s="222" t="s">
        <v>85</v>
      </c>
      <c r="E649" s="224">
        <v>2</v>
      </c>
      <c r="F649" s="224">
        <v>25774</v>
      </c>
      <c r="G649" s="224">
        <v>51548</v>
      </c>
      <c r="H649" s="224">
        <v>1219</v>
      </c>
      <c r="I649" s="224">
        <v>2438</v>
      </c>
      <c r="J649" s="224">
        <v>49110</v>
      </c>
    </row>
    <row r="650" spans="1:10" ht="14.1" customHeight="1" x14ac:dyDescent="0.15">
      <c r="A650" s="231"/>
      <c r="B650" s="231"/>
      <c r="C650" s="231"/>
      <c r="D650" s="222" t="s">
        <v>140</v>
      </c>
      <c r="E650" s="224">
        <v>4</v>
      </c>
      <c r="F650" s="224">
        <v>12572</v>
      </c>
      <c r="G650" s="224">
        <v>50288</v>
      </c>
      <c r="H650" s="224">
        <v>1219</v>
      </c>
      <c r="I650" s="224">
        <v>4876</v>
      </c>
      <c r="J650" s="224">
        <v>45412</v>
      </c>
    </row>
    <row r="651" spans="1:10" ht="14.1" customHeight="1" x14ac:dyDescent="0.15">
      <c r="A651" s="231"/>
      <c r="B651" s="231"/>
      <c r="C651" s="231"/>
      <c r="D651" s="222" t="s">
        <v>145</v>
      </c>
      <c r="E651" s="224">
        <v>6</v>
      </c>
      <c r="F651" s="224">
        <v>9616</v>
      </c>
      <c r="G651" s="224">
        <v>57696</v>
      </c>
      <c r="H651" s="224">
        <v>1219</v>
      </c>
      <c r="I651" s="224">
        <v>7314</v>
      </c>
      <c r="J651" s="224">
        <v>50382</v>
      </c>
    </row>
    <row r="652" spans="1:10" ht="14.1" customHeight="1" x14ac:dyDescent="0.15">
      <c r="A652" s="231"/>
      <c r="B652" s="231"/>
      <c r="C652" s="231"/>
      <c r="D652" s="222" t="s">
        <v>135</v>
      </c>
      <c r="E652" s="224">
        <v>8</v>
      </c>
      <c r="F652" s="224">
        <v>6540</v>
      </c>
      <c r="G652" s="224">
        <v>52320</v>
      </c>
      <c r="H652" s="224">
        <v>1219</v>
      </c>
      <c r="I652" s="224">
        <v>9752</v>
      </c>
      <c r="J652" s="224">
        <v>42568</v>
      </c>
    </row>
    <row r="653" spans="1:10" ht="14.1" customHeight="1" x14ac:dyDescent="0.15">
      <c r="A653" s="231"/>
      <c r="B653" s="231"/>
      <c r="C653" s="231"/>
      <c r="D653" s="222" t="s">
        <v>77</v>
      </c>
      <c r="E653" s="224">
        <v>8</v>
      </c>
      <c r="F653" s="224">
        <v>6540</v>
      </c>
      <c r="G653" s="224">
        <v>52320</v>
      </c>
      <c r="H653" s="224">
        <v>1219</v>
      </c>
      <c r="I653" s="224">
        <v>9752</v>
      </c>
      <c r="J653" s="224">
        <v>42568</v>
      </c>
    </row>
    <row r="654" spans="1:10" ht="14.1" customHeight="1" x14ac:dyDescent="0.15">
      <c r="A654" s="231"/>
      <c r="B654" s="231"/>
      <c r="C654" s="231"/>
      <c r="D654" s="222" t="s">
        <v>148</v>
      </c>
      <c r="E654" s="224">
        <v>3</v>
      </c>
      <c r="F654" s="224">
        <v>4071</v>
      </c>
      <c r="G654" s="224">
        <v>12213</v>
      </c>
      <c r="H654" s="224">
        <v>1219</v>
      </c>
      <c r="I654" s="224">
        <v>3657</v>
      </c>
      <c r="J654" s="224">
        <v>8556</v>
      </c>
    </row>
    <row r="655" spans="1:10" ht="14.1" customHeight="1" x14ac:dyDescent="0.15">
      <c r="A655" s="231"/>
      <c r="B655" s="231"/>
      <c r="C655" s="231"/>
      <c r="D655" s="222" t="s">
        <v>86</v>
      </c>
      <c r="E655" s="224">
        <v>1</v>
      </c>
      <c r="F655" s="224">
        <v>4071</v>
      </c>
      <c r="G655" s="224">
        <v>4071</v>
      </c>
      <c r="H655" s="224">
        <v>1219</v>
      </c>
      <c r="I655" s="224">
        <v>1219</v>
      </c>
      <c r="J655" s="224">
        <v>2852</v>
      </c>
    </row>
    <row r="656" spans="1:10" ht="14.1" customHeight="1" x14ac:dyDescent="0.15">
      <c r="A656" s="231"/>
      <c r="B656" s="231"/>
      <c r="C656" s="231"/>
      <c r="D656" s="222" t="s">
        <v>89</v>
      </c>
      <c r="E656" s="224">
        <v>1</v>
      </c>
      <c r="F656" s="224">
        <v>1154</v>
      </c>
      <c r="G656" s="224">
        <v>1154</v>
      </c>
      <c r="H656" s="224">
        <v>1219</v>
      </c>
      <c r="I656" s="224">
        <v>1219</v>
      </c>
      <c r="J656" s="224">
        <v>-65</v>
      </c>
    </row>
    <row r="657" spans="1:10" ht="29.1" customHeight="1" x14ac:dyDescent="0.15">
      <c r="A657" s="231"/>
      <c r="B657" s="231"/>
      <c r="C657" s="230" t="s">
        <v>156</v>
      </c>
      <c r="D657" s="222" t="s">
        <v>79</v>
      </c>
      <c r="E657" s="224">
        <v>1</v>
      </c>
      <c r="F657" s="224">
        <v>27135</v>
      </c>
      <c r="G657" s="224">
        <v>27135</v>
      </c>
      <c r="H657" s="224">
        <v>2580</v>
      </c>
      <c r="I657" s="224">
        <v>2580</v>
      </c>
      <c r="J657" s="224">
        <v>24555</v>
      </c>
    </row>
    <row r="658" spans="1:10" ht="14.1" customHeight="1" x14ac:dyDescent="0.15">
      <c r="A658" s="231"/>
      <c r="B658" s="231"/>
      <c r="C658" s="231"/>
      <c r="D658" s="222" t="s">
        <v>73</v>
      </c>
      <c r="E658" s="224">
        <v>2</v>
      </c>
      <c r="F658" s="224">
        <v>13933</v>
      </c>
      <c r="G658" s="224">
        <v>27866</v>
      </c>
      <c r="H658" s="224">
        <v>2580</v>
      </c>
      <c r="I658" s="224">
        <v>5160</v>
      </c>
      <c r="J658" s="224">
        <v>22706</v>
      </c>
    </row>
    <row r="659" spans="1:10" ht="14.1" customHeight="1" x14ac:dyDescent="0.15">
      <c r="A659" s="231"/>
      <c r="B659" s="231"/>
      <c r="C659" s="231"/>
      <c r="D659" s="222" t="s">
        <v>74</v>
      </c>
      <c r="E659" s="224">
        <v>1</v>
      </c>
      <c r="F659" s="224">
        <v>10977</v>
      </c>
      <c r="G659" s="224">
        <v>10977</v>
      </c>
      <c r="H659" s="224">
        <v>2580</v>
      </c>
      <c r="I659" s="224">
        <v>2580</v>
      </c>
      <c r="J659" s="224">
        <v>8397</v>
      </c>
    </row>
    <row r="660" spans="1:10" ht="14.1" customHeight="1" x14ac:dyDescent="0.15">
      <c r="A660" s="231"/>
      <c r="B660" s="231"/>
      <c r="C660" s="231"/>
      <c r="D660" s="222" t="s">
        <v>71</v>
      </c>
      <c r="E660" s="224">
        <v>1</v>
      </c>
      <c r="F660" s="224">
        <v>7901</v>
      </c>
      <c r="G660" s="224">
        <v>7901</v>
      </c>
      <c r="H660" s="224">
        <v>2580</v>
      </c>
      <c r="I660" s="224">
        <v>2580</v>
      </c>
      <c r="J660" s="224">
        <v>5321</v>
      </c>
    </row>
    <row r="661" spans="1:10" ht="29.1" customHeight="1" x14ac:dyDescent="0.15">
      <c r="A661" s="231"/>
      <c r="B661" s="231"/>
      <c r="C661" s="230" t="s">
        <v>158</v>
      </c>
      <c r="D661" s="222" t="s">
        <v>101</v>
      </c>
      <c r="E661" s="224">
        <v>14</v>
      </c>
      <c r="F661" s="224">
        <v>43757</v>
      </c>
      <c r="G661" s="224">
        <v>612598</v>
      </c>
      <c r="H661" s="224">
        <v>1891</v>
      </c>
      <c r="I661" s="224">
        <v>26474</v>
      </c>
      <c r="J661" s="224">
        <v>586124</v>
      </c>
    </row>
    <row r="662" spans="1:10" ht="14.1" customHeight="1" x14ac:dyDescent="0.15">
      <c r="A662" s="231"/>
      <c r="B662" s="231"/>
      <c r="C662" s="231"/>
      <c r="D662" s="222" t="s">
        <v>79</v>
      </c>
      <c r="E662" s="224">
        <v>494</v>
      </c>
      <c r="F662" s="224">
        <v>26446</v>
      </c>
      <c r="G662" s="224">
        <v>13064324</v>
      </c>
      <c r="H662" s="224">
        <v>1891</v>
      </c>
      <c r="I662" s="224">
        <v>934154</v>
      </c>
      <c r="J662" s="224">
        <v>12130170</v>
      </c>
    </row>
    <row r="663" spans="1:10" ht="14.1" customHeight="1" x14ac:dyDescent="0.15">
      <c r="A663" s="231"/>
      <c r="B663" s="231"/>
      <c r="C663" s="231"/>
      <c r="D663" s="222" t="s">
        <v>73</v>
      </c>
      <c r="E663" s="224">
        <v>577</v>
      </c>
      <c r="F663" s="224">
        <v>13244</v>
      </c>
      <c r="G663" s="224">
        <v>7641788</v>
      </c>
      <c r="H663" s="224">
        <v>1891</v>
      </c>
      <c r="I663" s="224">
        <v>1091107</v>
      </c>
      <c r="J663" s="224">
        <v>6550681</v>
      </c>
    </row>
    <row r="664" spans="1:10" ht="14.1" customHeight="1" x14ac:dyDescent="0.15">
      <c r="A664" s="231"/>
      <c r="B664" s="231"/>
      <c r="C664" s="231"/>
      <c r="D664" s="222" t="s">
        <v>74</v>
      </c>
      <c r="E664" s="224">
        <v>1532</v>
      </c>
      <c r="F664" s="224">
        <v>10288</v>
      </c>
      <c r="G664" s="224">
        <v>15761216</v>
      </c>
      <c r="H664" s="224">
        <v>1891</v>
      </c>
      <c r="I664" s="224">
        <v>2897012</v>
      </c>
      <c r="J664" s="224">
        <v>12864204</v>
      </c>
    </row>
    <row r="665" spans="1:10" ht="14.1" customHeight="1" x14ac:dyDescent="0.15">
      <c r="A665" s="231"/>
      <c r="B665" s="231"/>
      <c r="C665" s="231"/>
      <c r="D665" s="222" t="s">
        <v>71</v>
      </c>
      <c r="E665" s="224">
        <v>1805</v>
      </c>
      <c r="F665" s="224">
        <v>7212</v>
      </c>
      <c r="G665" s="224">
        <v>13017660</v>
      </c>
      <c r="H665" s="224">
        <v>1891</v>
      </c>
      <c r="I665" s="224">
        <v>3413255</v>
      </c>
      <c r="J665" s="224">
        <v>9604405</v>
      </c>
    </row>
    <row r="666" spans="1:10" ht="14.1" customHeight="1" x14ac:dyDescent="0.15">
      <c r="A666" s="231"/>
      <c r="B666" s="231"/>
      <c r="C666" s="231"/>
      <c r="D666" s="222" t="s">
        <v>72</v>
      </c>
      <c r="E666" s="224">
        <v>432</v>
      </c>
      <c r="F666" s="224">
        <v>4743</v>
      </c>
      <c r="G666" s="224">
        <v>2048976</v>
      </c>
      <c r="H666" s="224">
        <v>1891</v>
      </c>
      <c r="I666" s="224">
        <v>816912</v>
      </c>
      <c r="J666" s="224">
        <v>1232064</v>
      </c>
    </row>
    <row r="667" spans="1:10" ht="14.1" customHeight="1" x14ac:dyDescent="0.15">
      <c r="A667" s="231"/>
      <c r="B667" s="231"/>
      <c r="C667" s="231"/>
      <c r="D667" s="222" t="s">
        <v>82</v>
      </c>
      <c r="E667" s="224">
        <v>114</v>
      </c>
      <c r="F667" s="224">
        <v>2980</v>
      </c>
      <c r="G667" s="224">
        <v>339720</v>
      </c>
      <c r="H667" s="224">
        <v>1891</v>
      </c>
      <c r="I667" s="224">
        <v>215574</v>
      </c>
      <c r="J667" s="224">
        <v>124146</v>
      </c>
    </row>
    <row r="668" spans="1:10" ht="14.1" customHeight="1" x14ac:dyDescent="0.15">
      <c r="A668" s="231" t="s">
        <v>5</v>
      </c>
      <c r="B668" s="231" t="s">
        <v>53</v>
      </c>
      <c r="C668" s="231"/>
      <c r="D668" s="231"/>
      <c r="E668" s="224">
        <v>10509</v>
      </c>
      <c r="F668" s="224"/>
      <c r="G668" s="224">
        <v>112339583</v>
      </c>
      <c r="H668" s="224"/>
      <c r="I668" s="224">
        <v>12521126</v>
      </c>
      <c r="J668" s="224">
        <v>99818457</v>
      </c>
    </row>
    <row r="669" spans="1:10" ht="14.1" customHeight="1" x14ac:dyDescent="0.15">
      <c r="A669" s="231"/>
      <c r="B669" s="222" t="s">
        <v>63</v>
      </c>
      <c r="C669" s="222" t="s">
        <v>64</v>
      </c>
      <c r="D669" s="222" t="s">
        <v>65</v>
      </c>
      <c r="E669" s="233">
        <v>3</v>
      </c>
      <c r="F669" s="233">
        <v>13948</v>
      </c>
      <c r="G669" s="233">
        <v>41844</v>
      </c>
      <c r="H669" s="233">
        <v>0</v>
      </c>
      <c r="I669" s="233">
        <v>0</v>
      </c>
      <c r="J669" s="233">
        <v>41844</v>
      </c>
    </row>
    <row r="670" spans="1:10" ht="14.1" customHeight="1" x14ac:dyDescent="0.15">
      <c r="A670" s="231"/>
      <c r="B670" s="235" t="s">
        <v>66</v>
      </c>
      <c r="C670" s="232" t="s">
        <v>67</v>
      </c>
      <c r="D670" s="222" t="s">
        <v>133</v>
      </c>
      <c r="E670" s="234"/>
      <c r="F670" s="234"/>
      <c r="G670" s="234"/>
      <c r="H670" s="234"/>
      <c r="I670" s="234"/>
      <c r="J670" s="234"/>
    </row>
    <row r="671" spans="1:10" ht="14.1" customHeight="1" x14ac:dyDescent="0.15">
      <c r="A671" s="231"/>
      <c r="B671" s="231"/>
      <c r="C671" s="231"/>
      <c r="D671" s="222" t="s">
        <v>131</v>
      </c>
      <c r="E671" s="224">
        <v>32</v>
      </c>
      <c r="F671" s="224">
        <v>13948</v>
      </c>
      <c r="G671" s="224">
        <v>446336</v>
      </c>
      <c r="H671" s="224">
        <v>0</v>
      </c>
      <c r="I671" s="224">
        <v>0</v>
      </c>
      <c r="J671" s="224">
        <v>446336</v>
      </c>
    </row>
    <row r="672" spans="1:10" ht="29.1" customHeight="1" x14ac:dyDescent="0.15">
      <c r="A672" s="231"/>
      <c r="B672" s="231"/>
      <c r="C672" s="221" t="s">
        <v>156</v>
      </c>
      <c r="D672" s="222" t="s">
        <v>132</v>
      </c>
      <c r="E672" s="224">
        <v>2</v>
      </c>
      <c r="F672" s="224">
        <v>15309</v>
      </c>
      <c r="G672" s="224">
        <v>30618</v>
      </c>
      <c r="H672" s="224">
        <v>2580</v>
      </c>
      <c r="I672" s="224">
        <v>5160</v>
      </c>
      <c r="J672" s="224">
        <v>25458</v>
      </c>
    </row>
    <row r="673" spans="1:10" ht="29.1" customHeight="1" x14ac:dyDescent="0.15">
      <c r="A673" s="231"/>
      <c r="B673" s="231"/>
      <c r="C673" s="221" t="s">
        <v>158</v>
      </c>
      <c r="D673" s="222" t="s">
        <v>132</v>
      </c>
      <c r="E673" s="224">
        <v>794</v>
      </c>
      <c r="F673" s="224">
        <v>14620</v>
      </c>
      <c r="G673" s="224">
        <v>11608280</v>
      </c>
      <c r="H673" s="224">
        <v>1891</v>
      </c>
      <c r="I673" s="224">
        <v>1501454</v>
      </c>
      <c r="J673" s="224">
        <v>10106826</v>
      </c>
    </row>
    <row r="674" spans="1:10" ht="42.95" customHeight="1" x14ac:dyDescent="0.15">
      <c r="A674" s="231"/>
      <c r="B674" s="230" t="s">
        <v>168</v>
      </c>
      <c r="C674" s="232" t="s">
        <v>67</v>
      </c>
      <c r="D674" s="222" t="s">
        <v>144</v>
      </c>
      <c r="E674" s="224">
        <v>1</v>
      </c>
      <c r="F674" s="224">
        <v>25774</v>
      </c>
      <c r="G674" s="224">
        <v>25774</v>
      </c>
      <c r="H674" s="224">
        <v>0</v>
      </c>
      <c r="I674" s="224">
        <v>0</v>
      </c>
      <c r="J674" s="224">
        <v>25774</v>
      </c>
    </row>
    <row r="675" spans="1:10" ht="14.1" customHeight="1" x14ac:dyDescent="0.15">
      <c r="A675" s="231"/>
      <c r="B675" s="231"/>
      <c r="C675" s="231"/>
      <c r="D675" s="222" t="s">
        <v>85</v>
      </c>
      <c r="E675" s="224">
        <v>1</v>
      </c>
      <c r="F675" s="224">
        <v>25774</v>
      </c>
      <c r="G675" s="224">
        <v>25774</v>
      </c>
      <c r="H675" s="224">
        <v>0</v>
      </c>
      <c r="I675" s="224">
        <v>0</v>
      </c>
      <c r="J675" s="224">
        <v>25774</v>
      </c>
    </row>
    <row r="676" spans="1:10" ht="14.1" customHeight="1" x14ac:dyDescent="0.15">
      <c r="A676" s="231"/>
      <c r="B676" s="231"/>
      <c r="C676" s="231"/>
      <c r="D676" s="222" t="s">
        <v>140</v>
      </c>
      <c r="E676" s="224">
        <v>3</v>
      </c>
      <c r="F676" s="224">
        <v>12572</v>
      </c>
      <c r="G676" s="224">
        <v>37716</v>
      </c>
      <c r="H676" s="224">
        <v>0</v>
      </c>
      <c r="I676" s="224">
        <v>0</v>
      </c>
      <c r="J676" s="224">
        <v>37716</v>
      </c>
    </row>
    <row r="677" spans="1:10" ht="14.1" customHeight="1" x14ac:dyDescent="0.15">
      <c r="A677" s="231"/>
      <c r="B677" s="231"/>
      <c r="C677" s="231"/>
      <c r="D677" s="222" t="s">
        <v>78</v>
      </c>
      <c r="E677" s="224">
        <v>4</v>
      </c>
      <c r="F677" s="224">
        <v>12572</v>
      </c>
      <c r="G677" s="224">
        <v>50288</v>
      </c>
      <c r="H677" s="224">
        <v>0</v>
      </c>
      <c r="I677" s="224">
        <v>0</v>
      </c>
      <c r="J677" s="224">
        <v>50288</v>
      </c>
    </row>
    <row r="678" spans="1:10" ht="14.1" customHeight="1" x14ac:dyDescent="0.15">
      <c r="A678" s="231"/>
      <c r="B678" s="231"/>
      <c r="C678" s="231"/>
      <c r="D678" s="222" t="s">
        <v>135</v>
      </c>
      <c r="E678" s="224">
        <v>5</v>
      </c>
      <c r="F678" s="224">
        <v>6540</v>
      </c>
      <c r="G678" s="224">
        <v>32700</v>
      </c>
      <c r="H678" s="224">
        <v>0</v>
      </c>
      <c r="I678" s="224">
        <v>0</v>
      </c>
      <c r="J678" s="224">
        <v>32700</v>
      </c>
    </row>
    <row r="679" spans="1:10" ht="14.1" customHeight="1" x14ac:dyDescent="0.15">
      <c r="A679" s="231"/>
      <c r="B679" s="231"/>
      <c r="C679" s="231"/>
      <c r="D679" s="222" t="s">
        <v>77</v>
      </c>
      <c r="E679" s="224">
        <v>2</v>
      </c>
      <c r="F679" s="224">
        <v>6540</v>
      </c>
      <c r="G679" s="224">
        <v>13080</v>
      </c>
      <c r="H679" s="224">
        <v>0</v>
      </c>
      <c r="I679" s="224">
        <v>0</v>
      </c>
      <c r="J679" s="224">
        <v>13080</v>
      </c>
    </row>
    <row r="680" spans="1:10" ht="14.1" customHeight="1" x14ac:dyDescent="0.15">
      <c r="A680" s="231"/>
      <c r="B680" s="231"/>
      <c r="C680" s="231"/>
      <c r="D680" s="222" t="s">
        <v>147</v>
      </c>
      <c r="E680" s="224">
        <v>1</v>
      </c>
      <c r="F680" s="224">
        <v>1154</v>
      </c>
      <c r="G680" s="224">
        <v>1154</v>
      </c>
      <c r="H680" s="224">
        <v>0</v>
      </c>
      <c r="I680" s="224">
        <v>0</v>
      </c>
      <c r="J680" s="224">
        <v>1154</v>
      </c>
    </row>
    <row r="681" spans="1:10" ht="14.1" customHeight="1" x14ac:dyDescent="0.15">
      <c r="A681" s="231"/>
      <c r="B681" s="231"/>
      <c r="C681" s="231"/>
      <c r="D681" s="222" t="s">
        <v>141</v>
      </c>
      <c r="E681" s="224">
        <v>2</v>
      </c>
      <c r="F681" s="224">
        <v>3632</v>
      </c>
      <c r="G681" s="224">
        <v>7264</v>
      </c>
      <c r="H681" s="224">
        <v>0</v>
      </c>
      <c r="I681" s="224">
        <v>0</v>
      </c>
      <c r="J681" s="224">
        <v>7264</v>
      </c>
    </row>
    <row r="682" spans="1:10" ht="14.1" customHeight="1" x14ac:dyDescent="0.15">
      <c r="A682" s="231"/>
      <c r="B682" s="231"/>
      <c r="C682" s="231"/>
      <c r="D682" s="222" t="s">
        <v>136</v>
      </c>
      <c r="E682" s="224">
        <v>1</v>
      </c>
      <c r="F682" s="224">
        <v>3632</v>
      </c>
      <c r="G682" s="224">
        <v>3632</v>
      </c>
      <c r="H682" s="224">
        <v>0</v>
      </c>
      <c r="I682" s="224">
        <v>0</v>
      </c>
      <c r="J682" s="224">
        <v>3632</v>
      </c>
    </row>
    <row r="683" spans="1:10" ht="14.1" customHeight="1" x14ac:dyDescent="0.15">
      <c r="A683" s="231"/>
      <c r="B683" s="231"/>
      <c r="C683" s="231"/>
      <c r="D683" s="222" t="s">
        <v>142</v>
      </c>
      <c r="E683" s="224">
        <v>4</v>
      </c>
      <c r="F683" s="224">
        <v>4887</v>
      </c>
      <c r="G683" s="224">
        <v>19548</v>
      </c>
      <c r="H683" s="224">
        <v>0</v>
      </c>
      <c r="I683" s="224">
        <v>0</v>
      </c>
      <c r="J683" s="224">
        <v>19548</v>
      </c>
    </row>
    <row r="684" spans="1:10" ht="14.1" customHeight="1" x14ac:dyDescent="0.15">
      <c r="A684" s="231"/>
      <c r="B684" s="231"/>
      <c r="C684" s="231"/>
      <c r="D684" s="222" t="s">
        <v>137</v>
      </c>
      <c r="E684" s="224">
        <v>36</v>
      </c>
      <c r="F684" s="224">
        <v>4887</v>
      </c>
      <c r="G684" s="224">
        <v>175932</v>
      </c>
      <c r="H684" s="224">
        <v>0</v>
      </c>
      <c r="I684" s="224">
        <v>0</v>
      </c>
      <c r="J684" s="224">
        <v>175932</v>
      </c>
    </row>
    <row r="685" spans="1:10" ht="29.1" customHeight="1" x14ac:dyDescent="0.15">
      <c r="A685" s="231"/>
      <c r="B685" s="231"/>
      <c r="C685" s="230" t="s">
        <v>156</v>
      </c>
      <c r="D685" s="222" t="s">
        <v>79</v>
      </c>
      <c r="E685" s="224">
        <v>2</v>
      </c>
      <c r="F685" s="224">
        <v>27135</v>
      </c>
      <c r="G685" s="224">
        <v>54270</v>
      </c>
      <c r="H685" s="224">
        <v>1361</v>
      </c>
      <c r="I685" s="224">
        <v>2722</v>
      </c>
      <c r="J685" s="224">
        <v>51548</v>
      </c>
    </row>
    <row r="686" spans="1:10" ht="14.1" customHeight="1" x14ac:dyDescent="0.15">
      <c r="A686" s="231"/>
      <c r="B686" s="231"/>
      <c r="C686" s="231"/>
      <c r="D686" s="222" t="s">
        <v>73</v>
      </c>
      <c r="E686" s="224">
        <v>1</v>
      </c>
      <c r="F686" s="224">
        <v>13933</v>
      </c>
      <c r="G686" s="224">
        <v>13933</v>
      </c>
      <c r="H686" s="224">
        <v>1361</v>
      </c>
      <c r="I686" s="224">
        <v>1361</v>
      </c>
      <c r="J686" s="224">
        <v>12572</v>
      </c>
    </row>
    <row r="687" spans="1:10" ht="14.1" customHeight="1" x14ac:dyDescent="0.15">
      <c r="A687" s="231"/>
      <c r="B687" s="231"/>
      <c r="C687" s="231"/>
      <c r="D687" s="222" t="s">
        <v>71</v>
      </c>
      <c r="E687" s="224">
        <v>4</v>
      </c>
      <c r="F687" s="224">
        <v>7901</v>
      </c>
      <c r="G687" s="224">
        <v>31604</v>
      </c>
      <c r="H687" s="224">
        <v>1361</v>
      </c>
      <c r="I687" s="224">
        <v>5444</v>
      </c>
      <c r="J687" s="224">
        <v>26160</v>
      </c>
    </row>
    <row r="688" spans="1:10" ht="14.1" customHeight="1" x14ac:dyDescent="0.15">
      <c r="A688" s="231"/>
      <c r="B688" s="231"/>
      <c r="C688" s="231"/>
      <c r="D688" s="222" t="s">
        <v>75</v>
      </c>
      <c r="E688" s="224">
        <v>14</v>
      </c>
      <c r="F688" s="224">
        <v>2515</v>
      </c>
      <c r="G688" s="224">
        <v>35210</v>
      </c>
      <c r="H688" s="224">
        <v>1361</v>
      </c>
      <c r="I688" s="224">
        <v>19054</v>
      </c>
      <c r="J688" s="224">
        <v>16156</v>
      </c>
    </row>
    <row r="689" spans="1:10" ht="14.1" customHeight="1" x14ac:dyDescent="0.15">
      <c r="A689" s="231"/>
      <c r="B689" s="231"/>
      <c r="C689" s="231"/>
      <c r="D689" s="222" t="s">
        <v>139</v>
      </c>
      <c r="E689" s="224">
        <v>6</v>
      </c>
      <c r="F689" s="224">
        <v>6248</v>
      </c>
      <c r="G689" s="224">
        <v>37488</v>
      </c>
      <c r="H689" s="224">
        <v>1361</v>
      </c>
      <c r="I689" s="224">
        <v>8166</v>
      </c>
      <c r="J689" s="224">
        <v>29322</v>
      </c>
    </row>
    <row r="690" spans="1:10" ht="29.1" customHeight="1" x14ac:dyDescent="0.15">
      <c r="A690" s="231"/>
      <c r="B690" s="231"/>
      <c r="C690" s="221" t="s">
        <v>157</v>
      </c>
      <c r="D690" s="222" t="s">
        <v>138</v>
      </c>
      <c r="E690" s="224">
        <v>20</v>
      </c>
      <c r="F690" s="224">
        <v>4495</v>
      </c>
      <c r="G690" s="224">
        <v>89902</v>
      </c>
      <c r="H690" s="224">
        <v>1309</v>
      </c>
      <c r="I690" s="224">
        <v>26180</v>
      </c>
      <c r="J690" s="224">
        <v>63722</v>
      </c>
    </row>
    <row r="691" spans="1:10" ht="29.1" customHeight="1" x14ac:dyDescent="0.15">
      <c r="A691" s="231"/>
      <c r="B691" s="231"/>
      <c r="C691" s="230" t="s">
        <v>158</v>
      </c>
      <c r="D691" s="222" t="s">
        <v>70</v>
      </c>
      <c r="E691" s="224">
        <v>1</v>
      </c>
      <c r="F691" s="224">
        <v>3128</v>
      </c>
      <c r="G691" s="224">
        <v>3128</v>
      </c>
      <c r="H691" s="224">
        <v>672</v>
      </c>
      <c r="I691" s="224">
        <v>672</v>
      </c>
      <c r="J691" s="224">
        <v>2456</v>
      </c>
    </row>
    <row r="692" spans="1:10" ht="14.1" customHeight="1" x14ac:dyDescent="0.15">
      <c r="A692" s="231"/>
      <c r="B692" s="231"/>
      <c r="C692" s="231"/>
      <c r="D692" s="222" t="s">
        <v>101</v>
      </c>
      <c r="E692" s="224">
        <v>1</v>
      </c>
      <c r="F692" s="224">
        <v>43757</v>
      </c>
      <c r="G692" s="224">
        <v>43757</v>
      </c>
      <c r="H692" s="224">
        <v>672</v>
      </c>
      <c r="I692" s="224">
        <v>672</v>
      </c>
      <c r="J692" s="224">
        <v>43085</v>
      </c>
    </row>
    <row r="693" spans="1:10" ht="14.1" customHeight="1" x14ac:dyDescent="0.15">
      <c r="A693" s="231"/>
      <c r="B693" s="231"/>
      <c r="C693" s="231"/>
      <c r="D693" s="222" t="s">
        <v>79</v>
      </c>
      <c r="E693" s="224">
        <v>544</v>
      </c>
      <c r="F693" s="224">
        <v>26446</v>
      </c>
      <c r="G693" s="224">
        <v>14386624</v>
      </c>
      <c r="H693" s="224">
        <v>672</v>
      </c>
      <c r="I693" s="224">
        <v>365568</v>
      </c>
      <c r="J693" s="224">
        <v>14021056</v>
      </c>
    </row>
    <row r="694" spans="1:10" ht="14.1" customHeight="1" x14ac:dyDescent="0.15">
      <c r="A694" s="231"/>
      <c r="B694" s="231"/>
      <c r="C694" s="231"/>
      <c r="D694" s="222" t="s">
        <v>73</v>
      </c>
      <c r="E694" s="224">
        <v>2072</v>
      </c>
      <c r="F694" s="224">
        <v>13244</v>
      </c>
      <c r="G694" s="224">
        <v>27441568</v>
      </c>
      <c r="H694" s="224">
        <v>672</v>
      </c>
      <c r="I694" s="224">
        <v>1392384</v>
      </c>
      <c r="J694" s="224">
        <v>26049184</v>
      </c>
    </row>
    <row r="695" spans="1:10" ht="14.1" customHeight="1" x14ac:dyDescent="0.15">
      <c r="A695" s="231"/>
      <c r="B695" s="231"/>
      <c r="C695" s="231"/>
      <c r="D695" s="222" t="s">
        <v>74</v>
      </c>
      <c r="E695" s="224">
        <v>620</v>
      </c>
      <c r="F695" s="224">
        <v>10288</v>
      </c>
      <c r="G695" s="224">
        <v>6378560</v>
      </c>
      <c r="H695" s="224">
        <v>672</v>
      </c>
      <c r="I695" s="224">
        <v>416640</v>
      </c>
      <c r="J695" s="224">
        <v>5961920</v>
      </c>
    </row>
    <row r="696" spans="1:10" ht="14.1" customHeight="1" x14ac:dyDescent="0.15">
      <c r="A696" s="231"/>
      <c r="B696" s="231"/>
      <c r="C696" s="231"/>
      <c r="D696" s="222" t="s">
        <v>71</v>
      </c>
      <c r="E696" s="224">
        <v>504</v>
      </c>
      <c r="F696" s="224">
        <v>7212</v>
      </c>
      <c r="G696" s="224">
        <v>3634848</v>
      </c>
      <c r="H696" s="224">
        <v>672</v>
      </c>
      <c r="I696" s="224">
        <v>338688</v>
      </c>
      <c r="J696" s="224">
        <v>3296160</v>
      </c>
    </row>
    <row r="697" spans="1:10" ht="14.1" customHeight="1" x14ac:dyDescent="0.15">
      <c r="A697" s="231"/>
      <c r="B697" s="231"/>
      <c r="C697" s="231"/>
      <c r="D697" s="222" t="s">
        <v>72</v>
      </c>
      <c r="E697" s="224">
        <v>1</v>
      </c>
      <c r="F697" s="224">
        <v>4743</v>
      </c>
      <c r="G697" s="224">
        <v>4743</v>
      </c>
      <c r="H697" s="224">
        <v>672</v>
      </c>
      <c r="I697" s="224">
        <v>672</v>
      </c>
      <c r="J697" s="224">
        <v>4071</v>
      </c>
    </row>
    <row r="698" spans="1:10" ht="14.1" customHeight="1" x14ac:dyDescent="0.15">
      <c r="A698" s="231"/>
      <c r="B698" s="231"/>
      <c r="C698" s="231"/>
      <c r="D698" s="222" t="s">
        <v>82</v>
      </c>
      <c r="E698" s="224">
        <v>4</v>
      </c>
      <c r="F698" s="224">
        <v>2980</v>
      </c>
      <c r="G698" s="224">
        <v>11920</v>
      </c>
      <c r="H698" s="224">
        <v>672</v>
      </c>
      <c r="I698" s="224">
        <v>2688</v>
      </c>
      <c r="J698" s="224">
        <v>9232</v>
      </c>
    </row>
    <row r="699" spans="1:10" ht="14.1" customHeight="1" x14ac:dyDescent="0.15">
      <c r="A699" s="231"/>
      <c r="B699" s="231"/>
      <c r="C699" s="231"/>
      <c r="D699" s="222" t="s">
        <v>75</v>
      </c>
      <c r="E699" s="224">
        <v>302</v>
      </c>
      <c r="F699" s="224">
        <v>1826</v>
      </c>
      <c r="G699" s="224">
        <v>551452</v>
      </c>
      <c r="H699" s="224">
        <v>672</v>
      </c>
      <c r="I699" s="224">
        <v>202944</v>
      </c>
      <c r="J699" s="224">
        <v>348508</v>
      </c>
    </row>
    <row r="700" spans="1:10" ht="14.1" customHeight="1" x14ac:dyDescent="0.15">
      <c r="A700" s="231"/>
      <c r="B700" s="231"/>
      <c r="C700" s="231"/>
      <c r="D700" s="222" t="s">
        <v>92</v>
      </c>
      <c r="E700" s="224">
        <v>2</v>
      </c>
      <c r="F700" s="224">
        <v>1191</v>
      </c>
      <c r="G700" s="224">
        <v>2382</v>
      </c>
      <c r="H700" s="224">
        <v>672</v>
      </c>
      <c r="I700" s="224">
        <v>1344</v>
      </c>
      <c r="J700" s="224">
        <v>1038</v>
      </c>
    </row>
    <row r="701" spans="1:10" ht="14.1" customHeight="1" x14ac:dyDescent="0.15">
      <c r="A701" s="231"/>
      <c r="B701" s="231"/>
      <c r="C701" s="231"/>
      <c r="D701" s="222" t="s">
        <v>69</v>
      </c>
      <c r="E701" s="224">
        <v>45</v>
      </c>
      <c r="F701" s="224">
        <v>29473</v>
      </c>
      <c r="G701" s="224">
        <v>1326285</v>
      </c>
      <c r="H701" s="224">
        <v>672</v>
      </c>
      <c r="I701" s="224">
        <v>30240</v>
      </c>
      <c r="J701" s="224">
        <v>1296045</v>
      </c>
    </row>
    <row r="702" spans="1:10" ht="14.1" customHeight="1" x14ac:dyDescent="0.15">
      <c r="A702" s="231"/>
      <c r="B702" s="231"/>
      <c r="C702" s="231"/>
      <c r="D702" s="222" t="s">
        <v>138</v>
      </c>
      <c r="E702" s="224">
        <v>745</v>
      </c>
      <c r="F702" s="224">
        <v>4304</v>
      </c>
      <c r="G702" s="224">
        <v>3206480</v>
      </c>
      <c r="H702" s="224">
        <v>672</v>
      </c>
      <c r="I702" s="224">
        <v>500640</v>
      </c>
      <c r="J702" s="224">
        <v>2705840</v>
      </c>
    </row>
    <row r="703" spans="1:10" ht="14.1" customHeight="1" x14ac:dyDescent="0.15">
      <c r="A703" s="231"/>
      <c r="B703" s="231"/>
      <c r="C703" s="231"/>
      <c r="D703" s="222" t="s">
        <v>139</v>
      </c>
      <c r="E703" s="224">
        <v>1009</v>
      </c>
      <c r="F703" s="224">
        <v>5559</v>
      </c>
      <c r="G703" s="224">
        <v>5609031</v>
      </c>
      <c r="H703" s="224">
        <v>672</v>
      </c>
      <c r="I703" s="224">
        <v>678048</v>
      </c>
      <c r="J703" s="224">
        <v>4930983</v>
      </c>
    </row>
    <row r="704" spans="1:10" ht="14.1" customHeight="1" x14ac:dyDescent="0.15">
      <c r="A704" s="231"/>
      <c r="B704" s="235" t="s">
        <v>164</v>
      </c>
      <c r="C704" s="232" t="s">
        <v>67</v>
      </c>
      <c r="D704" s="222" t="s">
        <v>144</v>
      </c>
      <c r="E704" s="224">
        <v>2</v>
      </c>
      <c r="F704" s="224">
        <v>25774</v>
      </c>
      <c r="G704" s="224">
        <v>51548</v>
      </c>
      <c r="H704" s="224">
        <v>1219</v>
      </c>
      <c r="I704" s="224">
        <v>2438</v>
      </c>
      <c r="J704" s="224">
        <v>49110</v>
      </c>
    </row>
    <row r="705" spans="1:10" ht="14.1" customHeight="1" x14ac:dyDescent="0.15">
      <c r="A705" s="231"/>
      <c r="B705" s="231"/>
      <c r="C705" s="231"/>
      <c r="D705" s="222" t="s">
        <v>140</v>
      </c>
      <c r="E705" s="224">
        <v>1</v>
      </c>
      <c r="F705" s="224">
        <v>12572</v>
      </c>
      <c r="G705" s="224">
        <v>12572</v>
      </c>
      <c r="H705" s="224">
        <v>1219</v>
      </c>
      <c r="I705" s="224">
        <v>1219</v>
      </c>
      <c r="J705" s="224">
        <v>11353</v>
      </c>
    </row>
    <row r="706" spans="1:10" ht="14.1" customHeight="1" x14ac:dyDescent="0.15">
      <c r="A706" s="231"/>
      <c r="B706" s="231"/>
      <c r="C706" s="231"/>
      <c r="D706" s="222" t="s">
        <v>145</v>
      </c>
      <c r="E706" s="224">
        <v>1</v>
      </c>
      <c r="F706" s="224">
        <v>9616</v>
      </c>
      <c r="G706" s="224">
        <v>9616</v>
      </c>
      <c r="H706" s="224">
        <v>1219</v>
      </c>
      <c r="I706" s="224">
        <v>1219</v>
      </c>
      <c r="J706" s="224">
        <v>8397</v>
      </c>
    </row>
    <row r="707" spans="1:10" ht="14.1" customHeight="1" x14ac:dyDescent="0.15">
      <c r="A707" s="231"/>
      <c r="B707" s="231"/>
      <c r="C707" s="231"/>
      <c r="D707" s="222" t="s">
        <v>83</v>
      </c>
      <c r="E707" s="224">
        <v>1</v>
      </c>
      <c r="F707" s="224">
        <v>9616</v>
      </c>
      <c r="G707" s="224">
        <v>9616</v>
      </c>
      <c r="H707" s="224">
        <v>1219</v>
      </c>
      <c r="I707" s="224">
        <v>1219</v>
      </c>
      <c r="J707" s="224">
        <v>8397</v>
      </c>
    </row>
    <row r="708" spans="1:10" ht="14.1" customHeight="1" x14ac:dyDescent="0.15">
      <c r="A708" s="231"/>
      <c r="B708" s="231"/>
      <c r="C708" s="231"/>
      <c r="D708" s="222" t="s">
        <v>135</v>
      </c>
      <c r="E708" s="224">
        <v>11</v>
      </c>
      <c r="F708" s="224">
        <v>6540</v>
      </c>
      <c r="G708" s="224">
        <v>71940</v>
      </c>
      <c r="H708" s="224">
        <v>1219</v>
      </c>
      <c r="I708" s="224">
        <v>13409</v>
      </c>
      <c r="J708" s="224">
        <v>58531</v>
      </c>
    </row>
    <row r="709" spans="1:10" ht="14.1" customHeight="1" x14ac:dyDescent="0.15">
      <c r="A709" s="231"/>
      <c r="B709" s="231"/>
      <c r="C709" s="231"/>
      <c r="D709" s="222" t="s">
        <v>77</v>
      </c>
      <c r="E709" s="224">
        <v>6</v>
      </c>
      <c r="F709" s="224">
        <v>6540</v>
      </c>
      <c r="G709" s="224">
        <v>39240</v>
      </c>
      <c r="H709" s="224">
        <v>1219</v>
      </c>
      <c r="I709" s="224">
        <v>7314</v>
      </c>
      <c r="J709" s="224">
        <v>31926</v>
      </c>
    </row>
    <row r="710" spans="1:10" ht="14.1" customHeight="1" x14ac:dyDescent="0.15">
      <c r="A710" s="231"/>
      <c r="B710" s="231"/>
      <c r="C710" s="231"/>
      <c r="D710" s="222" t="s">
        <v>146</v>
      </c>
      <c r="E710" s="224">
        <v>3</v>
      </c>
      <c r="F710" s="224">
        <v>2308</v>
      </c>
      <c r="G710" s="224">
        <v>6924</v>
      </c>
      <c r="H710" s="224">
        <v>1219</v>
      </c>
      <c r="I710" s="224">
        <v>3657</v>
      </c>
      <c r="J710" s="224">
        <v>3267</v>
      </c>
    </row>
    <row r="711" spans="1:10" ht="14.1" customHeight="1" x14ac:dyDescent="0.15">
      <c r="A711" s="231"/>
      <c r="B711" s="231"/>
      <c r="C711" s="231"/>
      <c r="D711" s="222" t="s">
        <v>84</v>
      </c>
      <c r="E711" s="224">
        <v>3</v>
      </c>
      <c r="F711" s="224">
        <v>2308</v>
      </c>
      <c r="G711" s="224">
        <v>6924</v>
      </c>
      <c r="H711" s="224">
        <v>1219</v>
      </c>
      <c r="I711" s="224">
        <v>3657</v>
      </c>
      <c r="J711" s="224">
        <v>3267</v>
      </c>
    </row>
    <row r="712" spans="1:10" ht="14.1" customHeight="1" x14ac:dyDescent="0.15">
      <c r="A712" s="231"/>
      <c r="B712" s="231"/>
      <c r="C712" s="231"/>
      <c r="D712" s="222" t="s">
        <v>89</v>
      </c>
      <c r="E712" s="224">
        <v>2</v>
      </c>
      <c r="F712" s="224">
        <v>1154</v>
      </c>
      <c r="G712" s="224">
        <v>2308</v>
      </c>
      <c r="H712" s="224">
        <v>1219</v>
      </c>
      <c r="I712" s="224">
        <v>2438</v>
      </c>
      <c r="J712" s="224">
        <v>-130</v>
      </c>
    </row>
    <row r="713" spans="1:10" ht="29.1" customHeight="1" x14ac:dyDescent="0.15">
      <c r="A713" s="231"/>
      <c r="B713" s="231"/>
      <c r="C713" s="230" t="s">
        <v>156</v>
      </c>
      <c r="D713" s="222" t="s">
        <v>79</v>
      </c>
      <c r="E713" s="224">
        <v>1</v>
      </c>
      <c r="F713" s="224">
        <v>27135</v>
      </c>
      <c r="G713" s="224">
        <v>27135</v>
      </c>
      <c r="H713" s="224">
        <v>2580</v>
      </c>
      <c r="I713" s="224">
        <v>2580</v>
      </c>
      <c r="J713" s="224">
        <v>24555</v>
      </c>
    </row>
    <row r="714" spans="1:10" ht="14.1" customHeight="1" x14ac:dyDescent="0.15">
      <c r="A714" s="231"/>
      <c r="B714" s="231"/>
      <c r="C714" s="231"/>
      <c r="D714" s="222" t="s">
        <v>71</v>
      </c>
      <c r="E714" s="224">
        <v>5</v>
      </c>
      <c r="F714" s="224">
        <v>7901</v>
      </c>
      <c r="G714" s="224">
        <v>39505</v>
      </c>
      <c r="H714" s="224">
        <v>2580</v>
      </c>
      <c r="I714" s="224">
        <v>12900</v>
      </c>
      <c r="J714" s="224">
        <v>26605</v>
      </c>
    </row>
    <row r="715" spans="1:10" ht="29.1" customHeight="1" x14ac:dyDescent="0.15">
      <c r="A715" s="231"/>
      <c r="B715" s="231"/>
      <c r="C715" s="230" t="s">
        <v>158</v>
      </c>
      <c r="D715" s="222" t="s">
        <v>101</v>
      </c>
      <c r="E715" s="224">
        <v>5</v>
      </c>
      <c r="F715" s="224">
        <v>43757</v>
      </c>
      <c r="G715" s="224">
        <v>218785</v>
      </c>
      <c r="H715" s="224">
        <v>1891</v>
      </c>
      <c r="I715" s="224">
        <v>9455</v>
      </c>
      <c r="J715" s="224">
        <v>209330</v>
      </c>
    </row>
    <row r="716" spans="1:10" ht="14.1" customHeight="1" x14ac:dyDescent="0.15">
      <c r="A716" s="231"/>
      <c r="B716" s="231"/>
      <c r="C716" s="231"/>
      <c r="D716" s="222" t="s">
        <v>79</v>
      </c>
      <c r="E716" s="224">
        <v>298</v>
      </c>
      <c r="F716" s="224">
        <v>26446</v>
      </c>
      <c r="G716" s="224">
        <v>7880908</v>
      </c>
      <c r="H716" s="224">
        <v>1891</v>
      </c>
      <c r="I716" s="224">
        <v>563518</v>
      </c>
      <c r="J716" s="224">
        <v>7317390</v>
      </c>
    </row>
    <row r="717" spans="1:10" ht="14.1" customHeight="1" x14ac:dyDescent="0.15">
      <c r="A717" s="231"/>
      <c r="B717" s="231"/>
      <c r="C717" s="231"/>
      <c r="D717" s="222" t="s">
        <v>73</v>
      </c>
      <c r="E717" s="224">
        <v>260</v>
      </c>
      <c r="F717" s="224">
        <v>13244</v>
      </c>
      <c r="G717" s="224">
        <v>3443440</v>
      </c>
      <c r="H717" s="224">
        <v>1891</v>
      </c>
      <c r="I717" s="224">
        <v>491660</v>
      </c>
      <c r="J717" s="224">
        <v>2951780</v>
      </c>
    </row>
    <row r="718" spans="1:10" ht="14.1" customHeight="1" x14ac:dyDescent="0.15">
      <c r="A718" s="231"/>
      <c r="B718" s="231"/>
      <c r="C718" s="231"/>
      <c r="D718" s="222" t="s">
        <v>74</v>
      </c>
      <c r="E718" s="224">
        <v>995</v>
      </c>
      <c r="F718" s="224">
        <v>10288</v>
      </c>
      <c r="G718" s="224">
        <v>10236560</v>
      </c>
      <c r="H718" s="224">
        <v>1891</v>
      </c>
      <c r="I718" s="224">
        <v>1881545</v>
      </c>
      <c r="J718" s="224">
        <v>8355015</v>
      </c>
    </row>
    <row r="719" spans="1:10" ht="14.1" customHeight="1" x14ac:dyDescent="0.15">
      <c r="A719" s="231"/>
      <c r="B719" s="231"/>
      <c r="C719" s="231"/>
      <c r="D719" s="222" t="s">
        <v>71</v>
      </c>
      <c r="E719" s="224">
        <v>2015</v>
      </c>
      <c r="F719" s="224">
        <v>7212</v>
      </c>
      <c r="G719" s="224">
        <v>14532180</v>
      </c>
      <c r="H719" s="224">
        <v>1891</v>
      </c>
      <c r="I719" s="224">
        <v>3810365</v>
      </c>
      <c r="J719" s="224">
        <v>10721815</v>
      </c>
    </row>
    <row r="720" spans="1:10" ht="14.1" customHeight="1" x14ac:dyDescent="0.15">
      <c r="A720" s="231"/>
      <c r="B720" s="231"/>
      <c r="C720" s="231"/>
      <c r="D720" s="222" t="s">
        <v>72</v>
      </c>
      <c r="E720" s="224">
        <v>19</v>
      </c>
      <c r="F720" s="224">
        <v>4743</v>
      </c>
      <c r="G720" s="224">
        <v>90117</v>
      </c>
      <c r="H720" s="224">
        <v>1891</v>
      </c>
      <c r="I720" s="224">
        <v>35929</v>
      </c>
      <c r="J720" s="224">
        <v>54188</v>
      </c>
    </row>
    <row r="721" spans="1:10" ht="14.1" customHeight="1" x14ac:dyDescent="0.15">
      <c r="A721" s="231"/>
      <c r="B721" s="231"/>
      <c r="C721" s="231"/>
      <c r="D721" s="222" t="s">
        <v>82</v>
      </c>
      <c r="E721" s="224">
        <v>93</v>
      </c>
      <c r="F721" s="224">
        <v>2980</v>
      </c>
      <c r="G721" s="224">
        <v>277140</v>
      </c>
      <c r="H721" s="224">
        <v>1891</v>
      </c>
      <c r="I721" s="224">
        <v>175863</v>
      </c>
      <c r="J721" s="224">
        <v>101277</v>
      </c>
    </row>
    <row r="722" spans="1:10" ht="29.1" customHeight="1" x14ac:dyDescent="0.15">
      <c r="A722" s="230" t="s">
        <v>170</v>
      </c>
      <c r="B722" s="231" t="s">
        <v>53</v>
      </c>
      <c r="C722" s="231"/>
      <c r="D722" s="231"/>
      <c r="E722" s="224">
        <v>1522</v>
      </c>
      <c r="F722" s="224"/>
      <c r="G722" s="224">
        <v>20212475</v>
      </c>
      <c r="H722" s="224"/>
      <c r="I722" s="224">
        <v>1129219</v>
      </c>
      <c r="J722" s="224">
        <v>19083256</v>
      </c>
    </row>
    <row r="723" spans="1:10" ht="14.1" customHeight="1" x14ac:dyDescent="0.15">
      <c r="A723" s="231"/>
      <c r="B723" s="222" t="s">
        <v>63</v>
      </c>
      <c r="C723" s="222" t="s">
        <v>64</v>
      </c>
      <c r="D723" s="222" t="s">
        <v>65</v>
      </c>
      <c r="E723" s="233">
        <v>63</v>
      </c>
      <c r="F723" s="233">
        <v>14620</v>
      </c>
      <c r="G723" s="233">
        <v>921060</v>
      </c>
      <c r="H723" s="233">
        <v>1891</v>
      </c>
      <c r="I723" s="233">
        <v>119133</v>
      </c>
      <c r="J723" s="233">
        <v>801927</v>
      </c>
    </row>
    <row r="724" spans="1:10" ht="29.1" customHeight="1" x14ac:dyDescent="0.15">
      <c r="A724" s="231"/>
      <c r="B724" s="225" t="s">
        <v>66</v>
      </c>
      <c r="C724" s="221" t="s">
        <v>158</v>
      </c>
      <c r="D724" s="222" t="s">
        <v>132</v>
      </c>
      <c r="E724" s="234"/>
      <c r="F724" s="234"/>
      <c r="G724" s="234"/>
      <c r="H724" s="234"/>
      <c r="I724" s="234"/>
      <c r="J724" s="234"/>
    </row>
    <row r="725" spans="1:10" ht="42.95" customHeight="1" x14ac:dyDescent="0.15">
      <c r="A725" s="231"/>
      <c r="B725" s="230" t="s">
        <v>168</v>
      </c>
      <c r="C725" s="232" t="s">
        <v>67</v>
      </c>
      <c r="D725" s="222" t="s">
        <v>140</v>
      </c>
      <c r="E725" s="224">
        <v>5</v>
      </c>
      <c r="F725" s="224">
        <v>12572</v>
      </c>
      <c r="G725" s="224">
        <v>62860</v>
      </c>
      <c r="H725" s="224">
        <v>0</v>
      </c>
      <c r="I725" s="224">
        <v>0</v>
      </c>
      <c r="J725" s="224">
        <v>62860</v>
      </c>
    </row>
    <row r="726" spans="1:10" ht="14.1" customHeight="1" x14ac:dyDescent="0.15">
      <c r="A726" s="231"/>
      <c r="B726" s="231"/>
      <c r="C726" s="231"/>
      <c r="D726" s="222" t="s">
        <v>78</v>
      </c>
      <c r="E726" s="224">
        <v>1</v>
      </c>
      <c r="F726" s="224">
        <v>12572</v>
      </c>
      <c r="G726" s="224">
        <v>12572</v>
      </c>
      <c r="H726" s="224">
        <v>0</v>
      </c>
      <c r="I726" s="224">
        <v>0</v>
      </c>
      <c r="J726" s="224">
        <v>12572</v>
      </c>
    </row>
    <row r="727" spans="1:10" ht="14.1" customHeight="1" x14ac:dyDescent="0.15">
      <c r="A727" s="231"/>
      <c r="B727" s="231"/>
      <c r="C727" s="231"/>
      <c r="D727" s="222" t="s">
        <v>135</v>
      </c>
      <c r="E727" s="224">
        <v>2</v>
      </c>
      <c r="F727" s="224">
        <v>6540</v>
      </c>
      <c r="G727" s="224">
        <v>13080</v>
      </c>
      <c r="H727" s="224">
        <v>0</v>
      </c>
      <c r="I727" s="224">
        <v>0</v>
      </c>
      <c r="J727" s="224">
        <v>13080</v>
      </c>
    </row>
    <row r="728" spans="1:10" ht="14.1" customHeight="1" x14ac:dyDescent="0.15">
      <c r="A728" s="231"/>
      <c r="B728" s="231"/>
      <c r="C728" s="231"/>
      <c r="D728" s="222" t="s">
        <v>147</v>
      </c>
      <c r="E728" s="224">
        <v>1</v>
      </c>
      <c r="F728" s="224">
        <v>1154</v>
      </c>
      <c r="G728" s="224">
        <v>1154</v>
      </c>
      <c r="H728" s="224">
        <v>0</v>
      </c>
      <c r="I728" s="224">
        <v>0</v>
      </c>
      <c r="J728" s="224">
        <v>1154</v>
      </c>
    </row>
    <row r="729" spans="1:10" ht="29.1" customHeight="1" x14ac:dyDescent="0.15">
      <c r="A729" s="231"/>
      <c r="B729" s="231"/>
      <c r="C729" s="230" t="s">
        <v>156</v>
      </c>
      <c r="D729" s="222" t="s">
        <v>73</v>
      </c>
      <c r="E729" s="224">
        <v>1</v>
      </c>
      <c r="F729" s="224">
        <v>13933</v>
      </c>
      <c r="G729" s="224">
        <v>13933</v>
      </c>
      <c r="H729" s="224">
        <v>1361</v>
      </c>
      <c r="I729" s="224">
        <v>1361</v>
      </c>
      <c r="J729" s="224">
        <v>12572</v>
      </c>
    </row>
    <row r="730" spans="1:10" ht="14.1" customHeight="1" x14ac:dyDescent="0.15">
      <c r="A730" s="231"/>
      <c r="B730" s="231"/>
      <c r="C730" s="231"/>
      <c r="D730" s="222" t="s">
        <v>71</v>
      </c>
      <c r="E730" s="224">
        <v>4</v>
      </c>
      <c r="F730" s="224">
        <v>7901</v>
      </c>
      <c r="G730" s="224">
        <v>31604</v>
      </c>
      <c r="H730" s="224">
        <v>1361</v>
      </c>
      <c r="I730" s="224">
        <v>5444</v>
      </c>
      <c r="J730" s="224">
        <v>26160</v>
      </c>
    </row>
    <row r="731" spans="1:10" ht="14.1" customHeight="1" x14ac:dyDescent="0.15">
      <c r="A731" s="231"/>
      <c r="B731" s="231"/>
      <c r="C731" s="231"/>
      <c r="D731" s="222" t="s">
        <v>82</v>
      </c>
      <c r="E731" s="224">
        <v>1</v>
      </c>
      <c r="F731" s="224">
        <v>3669</v>
      </c>
      <c r="G731" s="224">
        <v>3669</v>
      </c>
      <c r="H731" s="224">
        <v>1361</v>
      </c>
      <c r="I731" s="224">
        <v>1361</v>
      </c>
      <c r="J731" s="224">
        <v>2308</v>
      </c>
    </row>
    <row r="732" spans="1:10" ht="14.1" customHeight="1" x14ac:dyDescent="0.15">
      <c r="A732" s="231"/>
      <c r="B732" s="231"/>
      <c r="C732" s="231"/>
      <c r="D732" s="222" t="s">
        <v>75</v>
      </c>
      <c r="E732" s="224">
        <v>22</v>
      </c>
      <c r="F732" s="224">
        <v>2515</v>
      </c>
      <c r="G732" s="224">
        <v>55330</v>
      </c>
      <c r="H732" s="224">
        <v>1361</v>
      </c>
      <c r="I732" s="224">
        <v>29942</v>
      </c>
      <c r="J732" s="224">
        <v>25388</v>
      </c>
    </row>
    <row r="733" spans="1:10" ht="29.1" customHeight="1" x14ac:dyDescent="0.15">
      <c r="A733" s="231"/>
      <c r="B733" s="231"/>
      <c r="C733" s="230" t="s">
        <v>158</v>
      </c>
      <c r="D733" s="222" t="s">
        <v>101</v>
      </c>
      <c r="E733" s="224">
        <v>2</v>
      </c>
      <c r="F733" s="224">
        <v>43757</v>
      </c>
      <c r="G733" s="224">
        <v>87514</v>
      </c>
      <c r="H733" s="224">
        <v>672</v>
      </c>
      <c r="I733" s="224">
        <v>1344</v>
      </c>
      <c r="J733" s="224">
        <v>86170</v>
      </c>
    </row>
    <row r="734" spans="1:10" ht="14.1" customHeight="1" x14ac:dyDescent="0.15">
      <c r="A734" s="231"/>
      <c r="B734" s="231"/>
      <c r="C734" s="231"/>
      <c r="D734" s="222" t="s">
        <v>79</v>
      </c>
      <c r="E734" s="224">
        <v>176</v>
      </c>
      <c r="F734" s="224">
        <v>26446</v>
      </c>
      <c r="G734" s="224">
        <v>4654496</v>
      </c>
      <c r="H734" s="224">
        <v>672</v>
      </c>
      <c r="I734" s="224">
        <v>118272</v>
      </c>
      <c r="J734" s="224">
        <v>4536224</v>
      </c>
    </row>
    <row r="735" spans="1:10" ht="14.1" customHeight="1" x14ac:dyDescent="0.15">
      <c r="A735" s="231"/>
      <c r="B735" s="231"/>
      <c r="C735" s="231"/>
      <c r="D735" s="222" t="s">
        <v>73</v>
      </c>
      <c r="E735" s="224">
        <v>907</v>
      </c>
      <c r="F735" s="224">
        <v>13244</v>
      </c>
      <c r="G735" s="224">
        <v>12012308</v>
      </c>
      <c r="H735" s="224">
        <v>672</v>
      </c>
      <c r="I735" s="224">
        <v>609504</v>
      </c>
      <c r="J735" s="224">
        <v>11402804</v>
      </c>
    </row>
    <row r="736" spans="1:10" ht="14.1" customHeight="1" x14ac:dyDescent="0.15">
      <c r="A736" s="231"/>
      <c r="B736" s="231"/>
      <c r="C736" s="231"/>
      <c r="D736" s="222" t="s">
        <v>74</v>
      </c>
      <c r="E736" s="224">
        <v>20</v>
      </c>
      <c r="F736" s="224">
        <v>10288</v>
      </c>
      <c r="G736" s="224">
        <v>205760</v>
      </c>
      <c r="H736" s="224">
        <v>672</v>
      </c>
      <c r="I736" s="224">
        <v>13440</v>
      </c>
      <c r="J736" s="224">
        <v>192320</v>
      </c>
    </row>
    <row r="737" spans="1:10" ht="14.1" customHeight="1" x14ac:dyDescent="0.15">
      <c r="A737" s="231"/>
      <c r="B737" s="231"/>
      <c r="C737" s="231"/>
      <c r="D737" s="222" t="s">
        <v>71</v>
      </c>
      <c r="E737" s="224">
        <v>219</v>
      </c>
      <c r="F737" s="224">
        <v>7212</v>
      </c>
      <c r="G737" s="224">
        <v>1579428</v>
      </c>
      <c r="H737" s="224">
        <v>672</v>
      </c>
      <c r="I737" s="224">
        <v>147168</v>
      </c>
      <c r="J737" s="224">
        <v>1432260</v>
      </c>
    </row>
    <row r="738" spans="1:10" ht="14.1" customHeight="1" x14ac:dyDescent="0.15">
      <c r="A738" s="231"/>
      <c r="B738" s="231"/>
      <c r="C738" s="231"/>
      <c r="D738" s="222" t="s">
        <v>82</v>
      </c>
      <c r="E738" s="224">
        <v>1</v>
      </c>
      <c r="F738" s="224">
        <v>2980</v>
      </c>
      <c r="G738" s="224">
        <v>2980</v>
      </c>
      <c r="H738" s="224">
        <v>672</v>
      </c>
      <c r="I738" s="224">
        <v>672</v>
      </c>
      <c r="J738" s="224">
        <v>2308</v>
      </c>
    </row>
    <row r="739" spans="1:10" ht="14.1" customHeight="1" x14ac:dyDescent="0.15">
      <c r="A739" s="231"/>
      <c r="B739" s="231"/>
      <c r="C739" s="231"/>
      <c r="D739" s="222" t="s">
        <v>75</v>
      </c>
      <c r="E739" s="224">
        <v>74</v>
      </c>
      <c r="F739" s="224">
        <v>1826</v>
      </c>
      <c r="G739" s="224">
        <v>135124</v>
      </c>
      <c r="H739" s="224">
        <v>672</v>
      </c>
      <c r="I739" s="224">
        <v>49728</v>
      </c>
      <c r="J739" s="224">
        <v>85396</v>
      </c>
    </row>
    <row r="740" spans="1:10" ht="14.1" customHeight="1" x14ac:dyDescent="0.15">
      <c r="A740" s="231"/>
      <c r="B740" s="231"/>
      <c r="C740" s="231"/>
      <c r="D740" s="222" t="s">
        <v>139</v>
      </c>
      <c r="E740" s="224">
        <v>9</v>
      </c>
      <c r="F740" s="224">
        <v>5559</v>
      </c>
      <c r="G740" s="224">
        <v>50031</v>
      </c>
      <c r="H740" s="224">
        <v>672</v>
      </c>
      <c r="I740" s="224">
        <v>6048</v>
      </c>
      <c r="J740" s="224">
        <v>43983</v>
      </c>
    </row>
    <row r="741" spans="1:10" ht="14.1" customHeight="1" x14ac:dyDescent="0.15">
      <c r="A741" s="231"/>
      <c r="B741" s="235" t="s">
        <v>164</v>
      </c>
      <c r="C741" s="223" t="s">
        <v>67</v>
      </c>
      <c r="D741" s="222" t="s">
        <v>85</v>
      </c>
      <c r="E741" s="224">
        <v>1</v>
      </c>
      <c r="F741" s="224">
        <v>25774</v>
      </c>
      <c r="G741" s="224">
        <v>25774</v>
      </c>
      <c r="H741" s="224">
        <v>1219</v>
      </c>
      <c r="I741" s="224">
        <v>1219</v>
      </c>
      <c r="J741" s="224">
        <v>24555</v>
      </c>
    </row>
    <row r="742" spans="1:10" ht="29.1" customHeight="1" x14ac:dyDescent="0.15">
      <c r="A742" s="231"/>
      <c r="B742" s="231"/>
      <c r="C742" s="221" t="s">
        <v>158</v>
      </c>
      <c r="D742" s="222" t="s">
        <v>79</v>
      </c>
      <c r="E742" s="224">
        <v>13</v>
      </c>
      <c r="F742" s="224">
        <v>26446</v>
      </c>
      <c r="G742" s="224">
        <v>343798</v>
      </c>
      <c r="H742" s="224">
        <v>1891</v>
      </c>
      <c r="I742" s="224">
        <v>24583</v>
      </c>
      <c r="J742" s="224">
        <v>319215</v>
      </c>
    </row>
    <row r="743" spans="1:10" ht="29.1" customHeight="1" x14ac:dyDescent="0.15">
      <c r="A743" s="230" t="s">
        <v>115</v>
      </c>
      <c r="B743" s="231" t="s">
        <v>53</v>
      </c>
      <c r="C743" s="231"/>
      <c r="D743" s="231"/>
      <c r="E743" s="224">
        <v>4147</v>
      </c>
      <c r="F743" s="224"/>
      <c r="G743" s="224">
        <v>43616755</v>
      </c>
      <c r="H743" s="224"/>
      <c r="I743" s="224">
        <v>3025070</v>
      </c>
      <c r="J743" s="224">
        <v>40591685</v>
      </c>
    </row>
    <row r="744" spans="1:10" ht="14.1" customHeight="1" x14ac:dyDescent="0.15">
      <c r="A744" s="231"/>
      <c r="B744" s="222" t="s">
        <v>63</v>
      </c>
      <c r="C744" s="222" t="s">
        <v>64</v>
      </c>
      <c r="D744" s="222" t="s">
        <v>65</v>
      </c>
      <c r="E744" s="233">
        <v>1</v>
      </c>
      <c r="F744" s="233">
        <v>13948</v>
      </c>
      <c r="G744" s="233">
        <v>13948</v>
      </c>
      <c r="H744" s="233">
        <v>0</v>
      </c>
      <c r="I744" s="233">
        <v>0</v>
      </c>
      <c r="J744" s="233">
        <v>13948</v>
      </c>
    </row>
    <row r="745" spans="1:10" ht="14.1" customHeight="1" x14ac:dyDescent="0.15">
      <c r="A745" s="231"/>
      <c r="B745" s="235" t="s">
        <v>66</v>
      </c>
      <c r="C745" s="223" t="s">
        <v>67</v>
      </c>
      <c r="D745" s="222" t="s">
        <v>131</v>
      </c>
      <c r="E745" s="234"/>
      <c r="F745" s="234"/>
      <c r="G745" s="234"/>
      <c r="H745" s="234"/>
      <c r="I745" s="234"/>
      <c r="J745" s="234"/>
    </row>
    <row r="746" spans="1:10" ht="29.1" customHeight="1" x14ac:dyDescent="0.15">
      <c r="A746" s="231"/>
      <c r="B746" s="231"/>
      <c r="C746" s="221" t="s">
        <v>158</v>
      </c>
      <c r="D746" s="222" t="s">
        <v>132</v>
      </c>
      <c r="E746" s="224">
        <v>144</v>
      </c>
      <c r="F746" s="224">
        <v>14620</v>
      </c>
      <c r="G746" s="224">
        <v>2105280</v>
      </c>
      <c r="H746" s="224">
        <v>1891</v>
      </c>
      <c r="I746" s="224">
        <v>272304</v>
      </c>
      <c r="J746" s="224">
        <v>1832976</v>
      </c>
    </row>
    <row r="747" spans="1:10" ht="42.95" customHeight="1" x14ac:dyDescent="0.15">
      <c r="A747" s="231"/>
      <c r="B747" s="230" t="s">
        <v>168</v>
      </c>
      <c r="C747" s="232" t="s">
        <v>67</v>
      </c>
      <c r="D747" s="222" t="s">
        <v>83</v>
      </c>
      <c r="E747" s="224">
        <v>1</v>
      </c>
      <c r="F747" s="224">
        <v>9616</v>
      </c>
      <c r="G747" s="224">
        <v>9616</v>
      </c>
      <c r="H747" s="224">
        <v>0</v>
      </c>
      <c r="I747" s="224">
        <v>0</v>
      </c>
      <c r="J747" s="224">
        <v>9616</v>
      </c>
    </row>
    <row r="748" spans="1:10" ht="14.1" customHeight="1" x14ac:dyDescent="0.15">
      <c r="A748" s="231"/>
      <c r="B748" s="231"/>
      <c r="C748" s="231"/>
      <c r="D748" s="222" t="s">
        <v>142</v>
      </c>
      <c r="E748" s="224">
        <v>1</v>
      </c>
      <c r="F748" s="224">
        <v>4887</v>
      </c>
      <c r="G748" s="224">
        <v>4887</v>
      </c>
      <c r="H748" s="224">
        <v>0</v>
      </c>
      <c r="I748" s="224">
        <v>0</v>
      </c>
      <c r="J748" s="224">
        <v>4887</v>
      </c>
    </row>
    <row r="749" spans="1:10" ht="29.1" customHeight="1" x14ac:dyDescent="0.15">
      <c r="A749" s="231"/>
      <c r="B749" s="231"/>
      <c r="C749" s="230" t="s">
        <v>156</v>
      </c>
      <c r="D749" s="222" t="s">
        <v>79</v>
      </c>
      <c r="E749" s="224">
        <v>7</v>
      </c>
      <c r="F749" s="224">
        <v>27135</v>
      </c>
      <c r="G749" s="224">
        <v>189945</v>
      </c>
      <c r="H749" s="224">
        <v>1361</v>
      </c>
      <c r="I749" s="224">
        <v>9527</v>
      </c>
      <c r="J749" s="224">
        <v>180418</v>
      </c>
    </row>
    <row r="750" spans="1:10" ht="14.1" customHeight="1" x14ac:dyDescent="0.15">
      <c r="A750" s="231"/>
      <c r="B750" s="231"/>
      <c r="C750" s="231"/>
      <c r="D750" s="222" t="s">
        <v>73</v>
      </c>
      <c r="E750" s="224">
        <v>7</v>
      </c>
      <c r="F750" s="224">
        <v>13933</v>
      </c>
      <c r="G750" s="224">
        <v>97531</v>
      </c>
      <c r="H750" s="224">
        <v>1361</v>
      </c>
      <c r="I750" s="224">
        <v>9527</v>
      </c>
      <c r="J750" s="224">
        <v>88004</v>
      </c>
    </row>
    <row r="751" spans="1:10" ht="14.1" customHeight="1" x14ac:dyDescent="0.15">
      <c r="A751" s="231"/>
      <c r="B751" s="231"/>
      <c r="C751" s="231"/>
      <c r="D751" s="222" t="s">
        <v>71</v>
      </c>
      <c r="E751" s="224">
        <v>2</v>
      </c>
      <c r="F751" s="224">
        <v>7901</v>
      </c>
      <c r="G751" s="224">
        <v>15802</v>
      </c>
      <c r="H751" s="224">
        <v>1361</v>
      </c>
      <c r="I751" s="224">
        <v>2722</v>
      </c>
      <c r="J751" s="224">
        <v>13080</v>
      </c>
    </row>
    <row r="752" spans="1:10" ht="14.1" customHeight="1" x14ac:dyDescent="0.15">
      <c r="A752" s="231"/>
      <c r="B752" s="231"/>
      <c r="C752" s="231"/>
      <c r="D752" s="222" t="s">
        <v>75</v>
      </c>
      <c r="E752" s="224">
        <v>9</v>
      </c>
      <c r="F752" s="224">
        <v>2515</v>
      </c>
      <c r="G752" s="224">
        <v>22635</v>
      </c>
      <c r="H752" s="224">
        <v>1361</v>
      </c>
      <c r="I752" s="224">
        <v>12249</v>
      </c>
      <c r="J752" s="224">
        <v>10386</v>
      </c>
    </row>
    <row r="753" spans="1:10" ht="14.1" customHeight="1" x14ac:dyDescent="0.15">
      <c r="A753" s="231"/>
      <c r="B753" s="231"/>
      <c r="C753" s="231"/>
      <c r="D753" s="222" t="s">
        <v>138</v>
      </c>
      <c r="E753" s="224">
        <v>12</v>
      </c>
      <c r="F753" s="224">
        <v>4993</v>
      </c>
      <c r="G753" s="224">
        <v>59916</v>
      </c>
      <c r="H753" s="224">
        <v>1361</v>
      </c>
      <c r="I753" s="224">
        <v>16332</v>
      </c>
      <c r="J753" s="224">
        <v>43584</v>
      </c>
    </row>
    <row r="754" spans="1:10" ht="14.1" customHeight="1" x14ac:dyDescent="0.15">
      <c r="A754" s="231"/>
      <c r="B754" s="231"/>
      <c r="C754" s="231"/>
      <c r="D754" s="222" t="s">
        <v>139</v>
      </c>
      <c r="E754" s="224">
        <v>8</v>
      </c>
      <c r="F754" s="224">
        <v>6248</v>
      </c>
      <c r="G754" s="224">
        <v>49984</v>
      </c>
      <c r="H754" s="224">
        <v>1361</v>
      </c>
      <c r="I754" s="224">
        <v>10888</v>
      </c>
      <c r="J754" s="224">
        <v>39096</v>
      </c>
    </row>
    <row r="755" spans="1:10" ht="29.1" customHeight="1" x14ac:dyDescent="0.15">
      <c r="A755" s="231"/>
      <c r="B755" s="231"/>
      <c r="C755" s="230" t="s">
        <v>157</v>
      </c>
      <c r="D755" s="222" t="s">
        <v>82</v>
      </c>
      <c r="E755" s="224">
        <v>16</v>
      </c>
      <c r="F755" s="224">
        <v>3617</v>
      </c>
      <c r="G755" s="224">
        <v>57872</v>
      </c>
      <c r="H755" s="224">
        <v>1309</v>
      </c>
      <c r="I755" s="224">
        <v>20944</v>
      </c>
      <c r="J755" s="224">
        <v>36928</v>
      </c>
    </row>
    <row r="756" spans="1:10" ht="14.1" customHeight="1" x14ac:dyDescent="0.15">
      <c r="A756" s="231"/>
      <c r="B756" s="231"/>
      <c r="C756" s="231"/>
      <c r="D756" s="222" t="s">
        <v>138</v>
      </c>
      <c r="E756" s="224">
        <v>37</v>
      </c>
      <c r="F756" s="224">
        <v>4838</v>
      </c>
      <c r="G756" s="224">
        <v>178995</v>
      </c>
      <c r="H756" s="224">
        <v>1309</v>
      </c>
      <c r="I756" s="224">
        <v>48433</v>
      </c>
      <c r="J756" s="224">
        <v>130562</v>
      </c>
    </row>
    <row r="757" spans="1:10" ht="29.1" customHeight="1" x14ac:dyDescent="0.15">
      <c r="A757" s="231"/>
      <c r="B757" s="231"/>
      <c r="C757" s="230" t="s">
        <v>158</v>
      </c>
      <c r="D757" s="222" t="s">
        <v>70</v>
      </c>
      <c r="E757" s="224">
        <v>16</v>
      </c>
      <c r="F757" s="224">
        <v>3128</v>
      </c>
      <c r="G757" s="224">
        <v>50048</v>
      </c>
      <c r="H757" s="224">
        <v>672</v>
      </c>
      <c r="I757" s="224">
        <v>10752</v>
      </c>
      <c r="J757" s="224">
        <v>39296</v>
      </c>
    </row>
    <row r="758" spans="1:10" ht="14.1" customHeight="1" x14ac:dyDescent="0.15">
      <c r="A758" s="231"/>
      <c r="B758" s="231"/>
      <c r="C758" s="231"/>
      <c r="D758" s="222" t="s">
        <v>101</v>
      </c>
      <c r="E758" s="224">
        <v>1</v>
      </c>
      <c r="F758" s="224">
        <v>43757</v>
      </c>
      <c r="G758" s="224">
        <v>43757</v>
      </c>
      <c r="H758" s="224">
        <v>672</v>
      </c>
      <c r="I758" s="224">
        <v>672</v>
      </c>
      <c r="J758" s="224">
        <v>43085</v>
      </c>
    </row>
    <row r="759" spans="1:10" ht="14.1" customHeight="1" x14ac:dyDescent="0.15">
      <c r="A759" s="231"/>
      <c r="B759" s="231"/>
      <c r="C759" s="231"/>
      <c r="D759" s="222" t="s">
        <v>79</v>
      </c>
      <c r="E759" s="224">
        <v>417</v>
      </c>
      <c r="F759" s="224">
        <v>26446</v>
      </c>
      <c r="G759" s="224">
        <v>11027982</v>
      </c>
      <c r="H759" s="224">
        <v>672</v>
      </c>
      <c r="I759" s="224">
        <v>280224</v>
      </c>
      <c r="J759" s="224">
        <v>10747758</v>
      </c>
    </row>
    <row r="760" spans="1:10" ht="14.1" customHeight="1" x14ac:dyDescent="0.15">
      <c r="A760" s="231"/>
      <c r="B760" s="231"/>
      <c r="C760" s="231"/>
      <c r="D760" s="222" t="s">
        <v>73</v>
      </c>
      <c r="E760" s="224">
        <v>1134</v>
      </c>
      <c r="F760" s="224">
        <v>13244</v>
      </c>
      <c r="G760" s="224">
        <v>15018696</v>
      </c>
      <c r="H760" s="224">
        <v>672</v>
      </c>
      <c r="I760" s="224">
        <v>762048</v>
      </c>
      <c r="J760" s="224">
        <v>14256648</v>
      </c>
    </row>
    <row r="761" spans="1:10" ht="14.1" customHeight="1" x14ac:dyDescent="0.15">
      <c r="A761" s="231"/>
      <c r="B761" s="231"/>
      <c r="C761" s="231"/>
      <c r="D761" s="222" t="s">
        <v>74</v>
      </c>
      <c r="E761" s="224">
        <v>540</v>
      </c>
      <c r="F761" s="224">
        <v>10288</v>
      </c>
      <c r="G761" s="224">
        <v>5555520</v>
      </c>
      <c r="H761" s="224">
        <v>672</v>
      </c>
      <c r="I761" s="224">
        <v>362880</v>
      </c>
      <c r="J761" s="224">
        <v>5192640</v>
      </c>
    </row>
    <row r="762" spans="1:10" ht="14.1" customHeight="1" x14ac:dyDescent="0.15">
      <c r="A762" s="231"/>
      <c r="B762" s="231"/>
      <c r="C762" s="231"/>
      <c r="D762" s="222" t="s">
        <v>71</v>
      </c>
      <c r="E762" s="224">
        <v>431</v>
      </c>
      <c r="F762" s="224">
        <v>7212</v>
      </c>
      <c r="G762" s="224">
        <v>3108372</v>
      </c>
      <c r="H762" s="224">
        <v>672</v>
      </c>
      <c r="I762" s="224">
        <v>289632</v>
      </c>
      <c r="J762" s="224">
        <v>2818740</v>
      </c>
    </row>
    <row r="763" spans="1:10" ht="14.1" customHeight="1" x14ac:dyDescent="0.15">
      <c r="A763" s="231"/>
      <c r="B763" s="231"/>
      <c r="C763" s="231"/>
      <c r="D763" s="222" t="s">
        <v>82</v>
      </c>
      <c r="E763" s="224">
        <v>1</v>
      </c>
      <c r="F763" s="224">
        <v>2980</v>
      </c>
      <c r="G763" s="224">
        <v>2980</v>
      </c>
      <c r="H763" s="224">
        <v>672</v>
      </c>
      <c r="I763" s="224">
        <v>672</v>
      </c>
      <c r="J763" s="224">
        <v>2308</v>
      </c>
    </row>
    <row r="764" spans="1:10" ht="14.1" customHeight="1" x14ac:dyDescent="0.15">
      <c r="A764" s="231"/>
      <c r="B764" s="231"/>
      <c r="C764" s="231"/>
      <c r="D764" s="222" t="s">
        <v>75</v>
      </c>
      <c r="E764" s="224">
        <v>208</v>
      </c>
      <c r="F764" s="224">
        <v>1826</v>
      </c>
      <c r="G764" s="224">
        <v>379808</v>
      </c>
      <c r="H764" s="224">
        <v>672</v>
      </c>
      <c r="I764" s="224">
        <v>139776</v>
      </c>
      <c r="J764" s="224">
        <v>240032</v>
      </c>
    </row>
    <row r="765" spans="1:10" ht="14.1" customHeight="1" x14ac:dyDescent="0.15">
      <c r="A765" s="231"/>
      <c r="B765" s="231"/>
      <c r="C765" s="231"/>
      <c r="D765" s="222" t="s">
        <v>138</v>
      </c>
      <c r="E765" s="224">
        <v>631</v>
      </c>
      <c r="F765" s="224">
        <v>4304</v>
      </c>
      <c r="G765" s="224">
        <v>2715824</v>
      </c>
      <c r="H765" s="224">
        <v>672</v>
      </c>
      <c r="I765" s="224">
        <v>424032</v>
      </c>
      <c r="J765" s="224">
        <v>2291792</v>
      </c>
    </row>
    <row r="766" spans="1:10" ht="14.1" customHeight="1" x14ac:dyDescent="0.15">
      <c r="A766" s="231"/>
      <c r="B766" s="231"/>
      <c r="C766" s="231"/>
      <c r="D766" s="222" t="s">
        <v>139</v>
      </c>
      <c r="E766" s="224">
        <v>523</v>
      </c>
      <c r="F766" s="224">
        <v>5559</v>
      </c>
      <c r="G766" s="224">
        <v>2907357</v>
      </c>
      <c r="H766" s="224">
        <v>672</v>
      </c>
      <c r="I766" s="224">
        <v>351456</v>
      </c>
      <c r="J766" s="224">
        <v>2555901</v>
      </c>
    </row>
    <row r="767" spans="1:10" ht="29.1" customHeight="1" x14ac:dyDescent="0.15">
      <c r="A767" s="230" t="s">
        <v>116</v>
      </c>
      <c r="B767" s="231" t="s">
        <v>53</v>
      </c>
      <c r="C767" s="231"/>
      <c r="D767" s="231"/>
      <c r="E767" s="224">
        <v>29780</v>
      </c>
      <c r="F767" s="224"/>
      <c r="G767" s="224">
        <v>363329090</v>
      </c>
      <c r="H767" s="224"/>
      <c r="I767" s="224">
        <v>43387395</v>
      </c>
      <c r="J767" s="224">
        <v>319941695</v>
      </c>
    </row>
    <row r="768" spans="1:10" ht="14.1" customHeight="1" x14ac:dyDescent="0.15">
      <c r="A768" s="231"/>
      <c r="B768" s="222" t="s">
        <v>63</v>
      </c>
      <c r="C768" s="222" t="s">
        <v>64</v>
      </c>
      <c r="D768" s="222" t="s">
        <v>65</v>
      </c>
      <c r="E768" s="233">
        <v>84</v>
      </c>
      <c r="F768" s="233">
        <v>13948</v>
      </c>
      <c r="G768" s="233">
        <v>1171632</v>
      </c>
      <c r="H768" s="233">
        <v>0</v>
      </c>
      <c r="I768" s="233">
        <v>0</v>
      </c>
      <c r="J768" s="233">
        <v>1171632</v>
      </c>
    </row>
    <row r="769" spans="1:10" ht="14.1" customHeight="1" x14ac:dyDescent="0.15">
      <c r="A769" s="231"/>
      <c r="B769" s="235" t="s">
        <v>66</v>
      </c>
      <c r="C769" s="232" t="s">
        <v>67</v>
      </c>
      <c r="D769" s="222" t="s">
        <v>133</v>
      </c>
      <c r="E769" s="234"/>
      <c r="F769" s="234"/>
      <c r="G769" s="234"/>
      <c r="H769" s="234"/>
      <c r="I769" s="234"/>
      <c r="J769" s="234"/>
    </row>
    <row r="770" spans="1:10" ht="14.1" customHeight="1" x14ac:dyDescent="0.15">
      <c r="A770" s="231"/>
      <c r="B770" s="231"/>
      <c r="C770" s="231"/>
      <c r="D770" s="222" t="s">
        <v>131</v>
      </c>
      <c r="E770" s="224">
        <v>24</v>
      </c>
      <c r="F770" s="224">
        <v>13948</v>
      </c>
      <c r="G770" s="224">
        <v>334752</v>
      </c>
      <c r="H770" s="224">
        <v>0</v>
      </c>
      <c r="I770" s="224">
        <v>0</v>
      </c>
      <c r="J770" s="224">
        <v>334752</v>
      </c>
    </row>
    <row r="771" spans="1:10" ht="29.1" customHeight="1" x14ac:dyDescent="0.15">
      <c r="A771" s="231"/>
      <c r="B771" s="231"/>
      <c r="C771" s="221" t="s">
        <v>156</v>
      </c>
      <c r="D771" s="222" t="s">
        <v>132</v>
      </c>
      <c r="E771" s="224">
        <v>10</v>
      </c>
      <c r="F771" s="224">
        <v>15309</v>
      </c>
      <c r="G771" s="224">
        <v>153090</v>
      </c>
      <c r="H771" s="224">
        <v>2580</v>
      </c>
      <c r="I771" s="224">
        <v>25800</v>
      </c>
      <c r="J771" s="224">
        <v>127290</v>
      </c>
    </row>
    <row r="772" spans="1:10" ht="29.1" customHeight="1" x14ac:dyDescent="0.15">
      <c r="A772" s="231"/>
      <c r="B772" s="231"/>
      <c r="C772" s="221" t="s">
        <v>158</v>
      </c>
      <c r="D772" s="222" t="s">
        <v>132</v>
      </c>
      <c r="E772" s="224">
        <v>6040</v>
      </c>
      <c r="F772" s="224">
        <v>14620</v>
      </c>
      <c r="G772" s="224">
        <v>88304800</v>
      </c>
      <c r="H772" s="224">
        <v>1891</v>
      </c>
      <c r="I772" s="224">
        <v>11421640</v>
      </c>
      <c r="J772" s="224">
        <v>76883160</v>
      </c>
    </row>
    <row r="773" spans="1:10" ht="14.1" customHeight="1" x14ac:dyDescent="0.15">
      <c r="A773" s="231"/>
      <c r="B773" s="235" t="s">
        <v>76</v>
      </c>
      <c r="C773" s="232" t="s">
        <v>67</v>
      </c>
      <c r="D773" s="222" t="s">
        <v>135</v>
      </c>
      <c r="E773" s="224">
        <v>6</v>
      </c>
      <c r="F773" s="224">
        <v>6540</v>
      </c>
      <c r="G773" s="224">
        <v>39240</v>
      </c>
      <c r="H773" s="224">
        <v>0</v>
      </c>
      <c r="I773" s="224">
        <v>0</v>
      </c>
      <c r="J773" s="224">
        <v>39240</v>
      </c>
    </row>
    <row r="774" spans="1:10" ht="14.1" customHeight="1" x14ac:dyDescent="0.15">
      <c r="A774" s="231"/>
      <c r="B774" s="231"/>
      <c r="C774" s="231"/>
      <c r="D774" s="222" t="s">
        <v>77</v>
      </c>
      <c r="E774" s="224">
        <v>1</v>
      </c>
      <c r="F774" s="224">
        <v>6540</v>
      </c>
      <c r="G774" s="224">
        <v>6540</v>
      </c>
      <c r="H774" s="224">
        <v>0</v>
      </c>
      <c r="I774" s="224">
        <v>0</v>
      </c>
      <c r="J774" s="224">
        <v>6540</v>
      </c>
    </row>
    <row r="775" spans="1:10" ht="14.1" customHeight="1" x14ac:dyDescent="0.15">
      <c r="A775" s="231"/>
      <c r="B775" s="231"/>
      <c r="C775" s="231"/>
      <c r="D775" s="222" t="s">
        <v>134</v>
      </c>
      <c r="E775" s="224">
        <v>3</v>
      </c>
      <c r="F775" s="224">
        <v>7055</v>
      </c>
      <c r="G775" s="224">
        <v>21165</v>
      </c>
      <c r="H775" s="224">
        <v>0</v>
      </c>
      <c r="I775" s="224">
        <v>0</v>
      </c>
      <c r="J775" s="224">
        <v>21165</v>
      </c>
    </row>
    <row r="776" spans="1:10" ht="29.1" customHeight="1" x14ac:dyDescent="0.15">
      <c r="A776" s="231"/>
      <c r="B776" s="231"/>
      <c r="C776" s="230" t="s">
        <v>156</v>
      </c>
      <c r="D776" s="222" t="s">
        <v>71</v>
      </c>
      <c r="E776" s="224">
        <v>1</v>
      </c>
      <c r="F776" s="224">
        <v>7901</v>
      </c>
      <c r="G776" s="224">
        <v>7901</v>
      </c>
      <c r="H776" s="224">
        <v>1361</v>
      </c>
      <c r="I776" s="224">
        <v>1361</v>
      </c>
      <c r="J776" s="224">
        <v>6540</v>
      </c>
    </row>
    <row r="777" spans="1:10" ht="14.1" customHeight="1" x14ac:dyDescent="0.15">
      <c r="A777" s="231"/>
      <c r="B777" s="231"/>
      <c r="C777" s="231"/>
      <c r="D777" s="222" t="s">
        <v>91</v>
      </c>
      <c r="E777" s="224">
        <v>342</v>
      </c>
      <c r="F777" s="224">
        <v>8416</v>
      </c>
      <c r="G777" s="224">
        <v>2878272</v>
      </c>
      <c r="H777" s="224">
        <v>1361</v>
      </c>
      <c r="I777" s="224">
        <v>465462</v>
      </c>
      <c r="J777" s="224">
        <v>2412810</v>
      </c>
    </row>
    <row r="778" spans="1:10" ht="29.1" customHeight="1" x14ac:dyDescent="0.15">
      <c r="A778" s="231"/>
      <c r="B778" s="231"/>
      <c r="C778" s="230" t="s">
        <v>158</v>
      </c>
      <c r="D778" s="222" t="s">
        <v>71</v>
      </c>
      <c r="E778" s="224">
        <v>3401</v>
      </c>
      <c r="F778" s="224">
        <v>7212</v>
      </c>
      <c r="G778" s="224">
        <v>24528012</v>
      </c>
      <c r="H778" s="224">
        <v>672</v>
      </c>
      <c r="I778" s="224">
        <v>2285472</v>
      </c>
      <c r="J778" s="224">
        <v>22242540</v>
      </c>
    </row>
    <row r="779" spans="1:10" ht="14.1" customHeight="1" x14ac:dyDescent="0.15">
      <c r="A779" s="231"/>
      <c r="B779" s="231"/>
      <c r="C779" s="231"/>
      <c r="D779" s="222" t="s">
        <v>91</v>
      </c>
      <c r="E779" s="224">
        <v>3690</v>
      </c>
      <c r="F779" s="224">
        <v>7727</v>
      </c>
      <c r="G779" s="224">
        <v>28512630</v>
      </c>
      <c r="H779" s="224">
        <v>672</v>
      </c>
      <c r="I779" s="224">
        <v>2479680</v>
      </c>
      <c r="J779" s="224">
        <v>26032950</v>
      </c>
    </row>
    <row r="780" spans="1:10" ht="14.1" customHeight="1" x14ac:dyDescent="0.15">
      <c r="A780" s="231"/>
      <c r="B780" s="235" t="s">
        <v>159</v>
      </c>
      <c r="C780" s="232" t="s">
        <v>108</v>
      </c>
      <c r="D780" s="222" t="s">
        <v>162</v>
      </c>
      <c r="E780" s="224">
        <v>168</v>
      </c>
      <c r="F780" s="224">
        <v>21320</v>
      </c>
      <c r="G780" s="224">
        <v>3581760</v>
      </c>
      <c r="H780" s="224">
        <v>4105</v>
      </c>
      <c r="I780" s="224">
        <v>689640</v>
      </c>
      <c r="J780" s="224">
        <v>2892120</v>
      </c>
    </row>
    <row r="781" spans="1:10" ht="14.1" customHeight="1" x14ac:dyDescent="0.15">
      <c r="A781" s="231"/>
      <c r="B781" s="231"/>
      <c r="C781" s="231"/>
      <c r="D781" s="222" t="s">
        <v>163</v>
      </c>
      <c r="E781" s="224">
        <v>3</v>
      </c>
      <c r="F781" s="224">
        <v>2137</v>
      </c>
      <c r="G781" s="224">
        <v>6411</v>
      </c>
      <c r="H781" s="224">
        <v>0</v>
      </c>
      <c r="I781" s="224">
        <v>0</v>
      </c>
      <c r="J781" s="224">
        <v>6411</v>
      </c>
    </row>
    <row r="782" spans="1:10" ht="42.95" customHeight="1" x14ac:dyDescent="0.15">
      <c r="A782" s="231"/>
      <c r="B782" s="230" t="s">
        <v>168</v>
      </c>
      <c r="C782" s="232" t="s">
        <v>67</v>
      </c>
      <c r="D782" s="222" t="s">
        <v>144</v>
      </c>
      <c r="E782" s="224">
        <v>2</v>
      </c>
      <c r="F782" s="224">
        <v>25774</v>
      </c>
      <c r="G782" s="224">
        <v>51548</v>
      </c>
      <c r="H782" s="224">
        <v>0</v>
      </c>
      <c r="I782" s="224">
        <v>0</v>
      </c>
      <c r="J782" s="224">
        <v>51548</v>
      </c>
    </row>
    <row r="783" spans="1:10" ht="14.1" customHeight="1" x14ac:dyDescent="0.15">
      <c r="A783" s="231"/>
      <c r="B783" s="231"/>
      <c r="C783" s="231"/>
      <c r="D783" s="222" t="s">
        <v>140</v>
      </c>
      <c r="E783" s="224">
        <v>10</v>
      </c>
      <c r="F783" s="224">
        <v>12572</v>
      </c>
      <c r="G783" s="224">
        <v>125720</v>
      </c>
      <c r="H783" s="224">
        <v>0</v>
      </c>
      <c r="I783" s="224">
        <v>0</v>
      </c>
      <c r="J783" s="224">
        <v>125720</v>
      </c>
    </row>
    <row r="784" spans="1:10" ht="14.1" customHeight="1" x14ac:dyDescent="0.15">
      <c r="A784" s="231"/>
      <c r="B784" s="231"/>
      <c r="C784" s="231"/>
      <c r="D784" s="222" t="s">
        <v>78</v>
      </c>
      <c r="E784" s="224">
        <v>1</v>
      </c>
      <c r="F784" s="224">
        <v>12572</v>
      </c>
      <c r="G784" s="224">
        <v>12572</v>
      </c>
      <c r="H784" s="224">
        <v>0</v>
      </c>
      <c r="I784" s="224">
        <v>0</v>
      </c>
      <c r="J784" s="224">
        <v>12572</v>
      </c>
    </row>
    <row r="785" spans="1:10" ht="14.1" customHeight="1" x14ac:dyDescent="0.15">
      <c r="A785" s="231"/>
      <c r="B785" s="231"/>
      <c r="C785" s="231"/>
      <c r="D785" s="222" t="s">
        <v>145</v>
      </c>
      <c r="E785" s="224">
        <v>1</v>
      </c>
      <c r="F785" s="224">
        <v>9616</v>
      </c>
      <c r="G785" s="224">
        <v>9616</v>
      </c>
      <c r="H785" s="224">
        <v>0</v>
      </c>
      <c r="I785" s="224">
        <v>0</v>
      </c>
      <c r="J785" s="224">
        <v>9616</v>
      </c>
    </row>
    <row r="786" spans="1:10" ht="14.1" customHeight="1" x14ac:dyDescent="0.15">
      <c r="A786" s="231"/>
      <c r="B786" s="231"/>
      <c r="C786" s="231"/>
      <c r="D786" s="222" t="s">
        <v>135</v>
      </c>
      <c r="E786" s="224">
        <v>4</v>
      </c>
      <c r="F786" s="224">
        <v>6540</v>
      </c>
      <c r="G786" s="224">
        <v>26160</v>
      </c>
      <c r="H786" s="224">
        <v>0</v>
      </c>
      <c r="I786" s="224">
        <v>0</v>
      </c>
      <c r="J786" s="224">
        <v>26160</v>
      </c>
    </row>
    <row r="787" spans="1:10" ht="14.1" customHeight="1" x14ac:dyDescent="0.15">
      <c r="A787" s="231"/>
      <c r="B787" s="231"/>
      <c r="C787" s="231"/>
      <c r="D787" s="222" t="s">
        <v>77</v>
      </c>
      <c r="E787" s="224">
        <v>4</v>
      </c>
      <c r="F787" s="224">
        <v>6540</v>
      </c>
      <c r="G787" s="224">
        <v>26160</v>
      </c>
      <c r="H787" s="224">
        <v>0</v>
      </c>
      <c r="I787" s="224">
        <v>0</v>
      </c>
      <c r="J787" s="224">
        <v>26160</v>
      </c>
    </row>
    <row r="788" spans="1:10" ht="14.1" customHeight="1" x14ac:dyDescent="0.15">
      <c r="A788" s="231"/>
      <c r="B788" s="231"/>
      <c r="C788" s="231"/>
      <c r="D788" s="222" t="s">
        <v>152</v>
      </c>
      <c r="E788" s="224">
        <v>1</v>
      </c>
      <c r="F788" s="224">
        <v>28801</v>
      </c>
      <c r="G788" s="224">
        <v>28801</v>
      </c>
      <c r="H788" s="224">
        <v>0</v>
      </c>
      <c r="I788" s="224">
        <v>0</v>
      </c>
      <c r="J788" s="224">
        <v>28801</v>
      </c>
    </row>
    <row r="789" spans="1:10" ht="14.1" customHeight="1" x14ac:dyDescent="0.15">
      <c r="A789" s="231"/>
      <c r="B789" s="231"/>
      <c r="C789" s="231"/>
      <c r="D789" s="222" t="s">
        <v>137</v>
      </c>
      <c r="E789" s="224">
        <v>2</v>
      </c>
      <c r="F789" s="224">
        <v>4887</v>
      </c>
      <c r="G789" s="224">
        <v>9774</v>
      </c>
      <c r="H789" s="224">
        <v>0</v>
      </c>
      <c r="I789" s="224">
        <v>0</v>
      </c>
      <c r="J789" s="224">
        <v>9774</v>
      </c>
    </row>
    <row r="790" spans="1:10" ht="29.1" customHeight="1" x14ac:dyDescent="0.15">
      <c r="A790" s="231"/>
      <c r="B790" s="231"/>
      <c r="C790" s="230" t="s">
        <v>156</v>
      </c>
      <c r="D790" s="222" t="s">
        <v>79</v>
      </c>
      <c r="E790" s="224">
        <v>1</v>
      </c>
      <c r="F790" s="224">
        <v>27135</v>
      </c>
      <c r="G790" s="224">
        <v>27135</v>
      </c>
      <c r="H790" s="224">
        <v>1361</v>
      </c>
      <c r="I790" s="224">
        <v>1361</v>
      </c>
      <c r="J790" s="224">
        <v>25774</v>
      </c>
    </row>
    <row r="791" spans="1:10" ht="14.1" customHeight="1" x14ac:dyDescent="0.15">
      <c r="A791" s="231"/>
      <c r="B791" s="231"/>
      <c r="C791" s="231"/>
      <c r="D791" s="222" t="s">
        <v>73</v>
      </c>
      <c r="E791" s="224">
        <v>4</v>
      </c>
      <c r="F791" s="224">
        <v>13933</v>
      </c>
      <c r="G791" s="224">
        <v>55732</v>
      </c>
      <c r="H791" s="224">
        <v>1361</v>
      </c>
      <c r="I791" s="224">
        <v>5444</v>
      </c>
      <c r="J791" s="224">
        <v>50288</v>
      </c>
    </row>
    <row r="792" spans="1:10" ht="14.1" customHeight="1" x14ac:dyDescent="0.15">
      <c r="A792" s="231"/>
      <c r="B792" s="231"/>
      <c r="C792" s="231"/>
      <c r="D792" s="222" t="s">
        <v>71</v>
      </c>
      <c r="E792" s="224">
        <v>10</v>
      </c>
      <c r="F792" s="224">
        <v>7901</v>
      </c>
      <c r="G792" s="224">
        <v>79010</v>
      </c>
      <c r="H792" s="224">
        <v>1361</v>
      </c>
      <c r="I792" s="224">
        <v>13610</v>
      </c>
      <c r="J792" s="224">
        <v>65400</v>
      </c>
    </row>
    <row r="793" spans="1:10" ht="14.1" customHeight="1" x14ac:dyDescent="0.15">
      <c r="A793" s="231"/>
      <c r="B793" s="231"/>
      <c r="C793" s="231"/>
      <c r="D793" s="222" t="s">
        <v>75</v>
      </c>
      <c r="E793" s="224">
        <v>17</v>
      </c>
      <c r="F793" s="224">
        <v>2515</v>
      </c>
      <c r="G793" s="224">
        <v>42755</v>
      </c>
      <c r="H793" s="224">
        <v>1361</v>
      </c>
      <c r="I793" s="224">
        <v>23137</v>
      </c>
      <c r="J793" s="224">
        <v>19618</v>
      </c>
    </row>
    <row r="794" spans="1:10" ht="14.1" customHeight="1" x14ac:dyDescent="0.15">
      <c r="A794" s="231"/>
      <c r="B794" s="231"/>
      <c r="C794" s="231"/>
      <c r="D794" s="222" t="s">
        <v>69</v>
      </c>
      <c r="E794" s="224">
        <v>4</v>
      </c>
      <c r="F794" s="224">
        <v>30162</v>
      </c>
      <c r="G794" s="224">
        <v>120648</v>
      </c>
      <c r="H794" s="224">
        <v>1361</v>
      </c>
      <c r="I794" s="224">
        <v>5444</v>
      </c>
      <c r="J794" s="224">
        <v>115204</v>
      </c>
    </row>
    <row r="795" spans="1:10" ht="14.1" customHeight="1" x14ac:dyDescent="0.15">
      <c r="A795" s="231"/>
      <c r="B795" s="231"/>
      <c r="C795" s="231"/>
      <c r="D795" s="222" t="s">
        <v>138</v>
      </c>
      <c r="E795" s="224">
        <v>2</v>
      </c>
      <c r="F795" s="224">
        <v>4993</v>
      </c>
      <c r="G795" s="224">
        <v>9986</v>
      </c>
      <c r="H795" s="224">
        <v>1361</v>
      </c>
      <c r="I795" s="224">
        <v>2722</v>
      </c>
      <c r="J795" s="224">
        <v>7264</v>
      </c>
    </row>
    <row r="796" spans="1:10" ht="29.1" customHeight="1" x14ac:dyDescent="0.15">
      <c r="A796" s="231"/>
      <c r="B796" s="231"/>
      <c r="C796" s="230" t="s">
        <v>158</v>
      </c>
      <c r="D796" s="222" t="s">
        <v>101</v>
      </c>
      <c r="E796" s="224">
        <v>19</v>
      </c>
      <c r="F796" s="224">
        <v>43757</v>
      </c>
      <c r="G796" s="224">
        <v>831383</v>
      </c>
      <c r="H796" s="224">
        <v>672</v>
      </c>
      <c r="I796" s="224">
        <v>12768</v>
      </c>
      <c r="J796" s="224">
        <v>818615</v>
      </c>
    </row>
    <row r="797" spans="1:10" ht="14.1" customHeight="1" x14ac:dyDescent="0.15">
      <c r="A797" s="231"/>
      <c r="B797" s="231"/>
      <c r="C797" s="231"/>
      <c r="D797" s="222" t="s">
        <v>79</v>
      </c>
      <c r="E797" s="224">
        <v>430</v>
      </c>
      <c r="F797" s="224">
        <v>26446</v>
      </c>
      <c r="G797" s="224">
        <v>11371780</v>
      </c>
      <c r="H797" s="224">
        <v>672</v>
      </c>
      <c r="I797" s="224">
        <v>288960</v>
      </c>
      <c r="J797" s="224">
        <v>11082820</v>
      </c>
    </row>
    <row r="798" spans="1:10" ht="14.1" customHeight="1" x14ac:dyDescent="0.15">
      <c r="A798" s="231"/>
      <c r="B798" s="231"/>
      <c r="C798" s="231"/>
      <c r="D798" s="222" t="s">
        <v>73</v>
      </c>
      <c r="E798" s="224">
        <v>1753</v>
      </c>
      <c r="F798" s="224">
        <v>13244</v>
      </c>
      <c r="G798" s="224">
        <v>23216732</v>
      </c>
      <c r="H798" s="224">
        <v>672</v>
      </c>
      <c r="I798" s="224">
        <v>1178016</v>
      </c>
      <c r="J798" s="224">
        <v>22038716</v>
      </c>
    </row>
    <row r="799" spans="1:10" ht="14.1" customHeight="1" x14ac:dyDescent="0.15">
      <c r="A799" s="231"/>
      <c r="B799" s="231"/>
      <c r="C799" s="231"/>
      <c r="D799" s="222" t="s">
        <v>74</v>
      </c>
      <c r="E799" s="224">
        <v>179</v>
      </c>
      <c r="F799" s="224">
        <v>10288</v>
      </c>
      <c r="G799" s="224">
        <v>1841552</v>
      </c>
      <c r="H799" s="224">
        <v>672</v>
      </c>
      <c r="I799" s="224">
        <v>120288</v>
      </c>
      <c r="J799" s="224">
        <v>1721264</v>
      </c>
    </row>
    <row r="800" spans="1:10" ht="14.1" customHeight="1" x14ac:dyDescent="0.15">
      <c r="A800" s="231"/>
      <c r="B800" s="231"/>
      <c r="C800" s="231"/>
      <c r="D800" s="222" t="s">
        <v>71</v>
      </c>
      <c r="E800" s="224">
        <v>542</v>
      </c>
      <c r="F800" s="224">
        <v>7212</v>
      </c>
      <c r="G800" s="224">
        <v>3908904</v>
      </c>
      <c r="H800" s="224">
        <v>672</v>
      </c>
      <c r="I800" s="224">
        <v>364224</v>
      </c>
      <c r="J800" s="224">
        <v>3544680</v>
      </c>
    </row>
    <row r="801" spans="1:10" ht="14.1" customHeight="1" x14ac:dyDescent="0.15">
      <c r="A801" s="231"/>
      <c r="B801" s="231"/>
      <c r="C801" s="231"/>
      <c r="D801" s="222" t="s">
        <v>72</v>
      </c>
      <c r="E801" s="224">
        <v>2</v>
      </c>
      <c r="F801" s="224">
        <v>4743</v>
      </c>
      <c r="G801" s="224">
        <v>9486</v>
      </c>
      <c r="H801" s="224">
        <v>672</v>
      </c>
      <c r="I801" s="224">
        <v>1344</v>
      </c>
      <c r="J801" s="224">
        <v>8142</v>
      </c>
    </row>
    <row r="802" spans="1:10" ht="14.1" customHeight="1" x14ac:dyDescent="0.15">
      <c r="A802" s="231"/>
      <c r="B802" s="231"/>
      <c r="C802" s="231"/>
      <c r="D802" s="222" t="s">
        <v>82</v>
      </c>
      <c r="E802" s="224">
        <v>23</v>
      </c>
      <c r="F802" s="224">
        <v>2980</v>
      </c>
      <c r="G802" s="224">
        <v>68540</v>
      </c>
      <c r="H802" s="224">
        <v>672</v>
      </c>
      <c r="I802" s="224">
        <v>15456</v>
      </c>
      <c r="J802" s="224">
        <v>53084</v>
      </c>
    </row>
    <row r="803" spans="1:10" ht="14.1" customHeight="1" x14ac:dyDescent="0.15">
      <c r="A803" s="231"/>
      <c r="B803" s="231"/>
      <c r="C803" s="231"/>
      <c r="D803" s="222" t="s">
        <v>75</v>
      </c>
      <c r="E803" s="224">
        <v>198</v>
      </c>
      <c r="F803" s="224">
        <v>1826</v>
      </c>
      <c r="G803" s="224">
        <v>361548</v>
      </c>
      <c r="H803" s="224">
        <v>672</v>
      </c>
      <c r="I803" s="224">
        <v>133056</v>
      </c>
      <c r="J803" s="224">
        <v>228492</v>
      </c>
    </row>
    <row r="804" spans="1:10" ht="14.1" customHeight="1" x14ac:dyDescent="0.15">
      <c r="A804" s="231"/>
      <c r="B804" s="231"/>
      <c r="C804" s="231"/>
      <c r="D804" s="222" t="s">
        <v>69</v>
      </c>
      <c r="E804" s="224">
        <v>61</v>
      </c>
      <c r="F804" s="224">
        <v>29473</v>
      </c>
      <c r="G804" s="224">
        <v>1797853</v>
      </c>
      <c r="H804" s="224">
        <v>672</v>
      </c>
      <c r="I804" s="224">
        <v>40992</v>
      </c>
      <c r="J804" s="224">
        <v>1756861</v>
      </c>
    </row>
    <row r="805" spans="1:10" ht="14.1" customHeight="1" x14ac:dyDescent="0.15">
      <c r="A805" s="231"/>
      <c r="B805" s="231"/>
      <c r="C805" s="231"/>
      <c r="D805" s="222" t="s">
        <v>138</v>
      </c>
      <c r="E805" s="224">
        <v>128</v>
      </c>
      <c r="F805" s="224">
        <v>4304</v>
      </c>
      <c r="G805" s="224">
        <v>550912</v>
      </c>
      <c r="H805" s="224">
        <v>672</v>
      </c>
      <c r="I805" s="224">
        <v>86016</v>
      </c>
      <c r="J805" s="224">
        <v>464896</v>
      </c>
    </row>
    <row r="806" spans="1:10" ht="14.1" customHeight="1" x14ac:dyDescent="0.15">
      <c r="A806" s="231"/>
      <c r="B806" s="231"/>
      <c r="C806" s="231"/>
      <c r="D806" s="222" t="s">
        <v>139</v>
      </c>
      <c r="E806" s="224">
        <v>35</v>
      </c>
      <c r="F806" s="224">
        <v>5559</v>
      </c>
      <c r="G806" s="224">
        <v>194565</v>
      </c>
      <c r="H806" s="224">
        <v>672</v>
      </c>
      <c r="I806" s="224">
        <v>23520</v>
      </c>
      <c r="J806" s="224">
        <v>171045</v>
      </c>
    </row>
    <row r="807" spans="1:10" ht="14.1" customHeight="1" x14ac:dyDescent="0.15">
      <c r="A807" s="231"/>
      <c r="B807" s="235" t="s">
        <v>164</v>
      </c>
      <c r="C807" s="232" t="s">
        <v>67</v>
      </c>
      <c r="D807" s="222" t="s">
        <v>143</v>
      </c>
      <c r="E807" s="224">
        <v>28</v>
      </c>
      <c r="F807" s="224">
        <v>43085</v>
      </c>
      <c r="G807" s="224">
        <v>1206380</v>
      </c>
      <c r="H807" s="224">
        <v>1219</v>
      </c>
      <c r="I807" s="224">
        <v>34132</v>
      </c>
      <c r="J807" s="224">
        <v>1172248</v>
      </c>
    </row>
    <row r="808" spans="1:10" ht="14.1" customHeight="1" x14ac:dyDescent="0.15">
      <c r="A808" s="231"/>
      <c r="B808" s="231"/>
      <c r="C808" s="231"/>
      <c r="D808" s="222" t="s">
        <v>144</v>
      </c>
      <c r="E808" s="224">
        <v>22</v>
      </c>
      <c r="F808" s="224">
        <v>25774</v>
      </c>
      <c r="G808" s="224">
        <v>567028</v>
      </c>
      <c r="H808" s="224">
        <v>1219</v>
      </c>
      <c r="I808" s="224">
        <v>26818</v>
      </c>
      <c r="J808" s="224">
        <v>540210</v>
      </c>
    </row>
    <row r="809" spans="1:10" ht="14.1" customHeight="1" x14ac:dyDescent="0.15">
      <c r="A809" s="231"/>
      <c r="B809" s="231"/>
      <c r="C809" s="231"/>
      <c r="D809" s="222" t="s">
        <v>85</v>
      </c>
      <c r="E809" s="224">
        <v>1</v>
      </c>
      <c r="F809" s="224">
        <v>25774</v>
      </c>
      <c r="G809" s="224">
        <v>25774</v>
      </c>
      <c r="H809" s="224">
        <v>1219</v>
      </c>
      <c r="I809" s="224">
        <v>1219</v>
      </c>
      <c r="J809" s="224">
        <v>24555</v>
      </c>
    </row>
    <row r="810" spans="1:10" ht="14.1" customHeight="1" x14ac:dyDescent="0.15">
      <c r="A810" s="231"/>
      <c r="B810" s="231"/>
      <c r="C810" s="231"/>
      <c r="D810" s="222" t="s">
        <v>140</v>
      </c>
      <c r="E810" s="224">
        <v>31</v>
      </c>
      <c r="F810" s="224">
        <v>12572</v>
      </c>
      <c r="G810" s="224">
        <v>389732</v>
      </c>
      <c r="H810" s="224">
        <v>1219</v>
      </c>
      <c r="I810" s="224">
        <v>37789</v>
      </c>
      <c r="J810" s="224">
        <v>351943</v>
      </c>
    </row>
    <row r="811" spans="1:10" ht="14.1" customHeight="1" x14ac:dyDescent="0.15">
      <c r="A811" s="231"/>
      <c r="B811" s="231"/>
      <c r="C811" s="231"/>
      <c r="D811" s="222" t="s">
        <v>145</v>
      </c>
      <c r="E811" s="224">
        <v>16</v>
      </c>
      <c r="F811" s="224">
        <v>9616</v>
      </c>
      <c r="G811" s="224">
        <v>153856</v>
      </c>
      <c r="H811" s="224">
        <v>1219</v>
      </c>
      <c r="I811" s="224">
        <v>19504</v>
      </c>
      <c r="J811" s="224">
        <v>134352</v>
      </c>
    </row>
    <row r="812" spans="1:10" ht="14.1" customHeight="1" x14ac:dyDescent="0.15">
      <c r="A812" s="231"/>
      <c r="B812" s="231"/>
      <c r="C812" s="231"/>
      <c r="D812" s="222" t="s">
        <v>83</v>
      </c>
      <c r="E812" s="224">
        <v>1</v>
      </c>
      <c r="F812" s="224">
        <v>9616</v>
      </c>
      <c r="G812" s="224">
        <v>9616</v>
      </c>
      <c r="H812" s="224">
        <v>1219</v>
      </c>
      <c r="I812" s="224">
        <v>1219</v>
      </c>
      <c r="J812" s="224">
        <v>8397</v>
      </c>
    </row>
    <row r="813" spans="1:10" ht="14.1" customHeight="1" x14ac:dyDescent="0.15">
      <c r="A813" s="231"/>
      <c r="B813" s="231"/>
      <c r="C813" s="231"/>
      <c r="D813" s="222" t="s">
        <v>135</v>
      </c>
      <c r="E813" s="224">
        <v>76</v>
      </c>
      <c r="F813" s="224">
        <v>6540</v>
      </c>
      <c r="G813" s="224">
        <v>497040</v>
      </c>
      <c r="H813" s="224">
        <v>1219</v>
      </c>
      <c r="I813" s="224">
        <v>92644</v>
      </c>
      <c r="J813" s="224">
        <v>404396</v>
      </c>
    </row>
    <row r="814" spans="1:10" ht="14.1" customHeight="1" x14ac:dyDescent="0.15">
      <c r="A814" s="231"/>
      <c r="B814" s="231"/>
      <c r="C814" s="231"/>
      <c r="D814" s="222" t="s">
        <v>77</v>
      </c>
      <c r="E814" s="224">
        <v>7</v>
      </c>
      <c r="F814" s="224">
        <v>6540</v>
      </c>
      <c r="G814" s="224">
        <v>45780</v>
      </c>
      <c r="H814" s="224">
        <v>1219</v>
      </c>
      <c r="I814" s="224">
        <v>8533</v>
      </c>
      <c r="J814" s="224">
        <v>37247</v>
      </c>
    </row>
    <row r="815" spans="1:10" ht="29.1" customHeight="1" x14ac:dyDescent="0.15">
      <c r="A815" s="231"/>
      <c r="B815" s="231"/>
      <c r="C815" s="230" t="s">
        <v>156</v>
      </c>
      <c r="D815" s="222" t="s">
        <v>101</v>
      </c>
      <c r="E815" s="224">
        <v>1</v>
      </c>
      <c r="F815" s="224">
        <v>44446</v>
      </c>
      <c r="G815" s="224">
        <v>44446</v>
      </c>
      <c r="H815" s="224">
        <v>2580</v>
      </c>
      <c r="I815" s="224">
        <v>2580</v>
      </c>
      <c r="J815" s="224">
        <v>41866</v>
      </c>
    </row>
    <row r="816" spans="1:10" ht="14.1" customHeight="1" x14ac:dyDescent="0.15">
      <c r="A816" s="231"/>
      <c r="B816" s="231"/>
      <c r="C816" s="231"/>
      <c r="D816" s="222" t="s">
        <v>79</v>
      </c>
      <c r="E816" s="224">
        <v>10</v>
      </c>
      <c r="F816" s="224">
        <v>27135</v>
      </c>
      <c r="G816" s="224">
        <v>271350</v>
      </c>
      <c r="H816" s="224">
        <v>2580</v>
      </c>
      <c r="I816" s="224">
        <v>25800</v>
      </c>
      <c r="J816" s="224">
        <v>245550</v>
      </c>
    </row>
    <row r="817" spans="1:10" ht="14.1" customHeight="1" x14ac:dyDescent="0.15">
      <c r="A817" s="231"/>
      <c r="B817" s="231"/>
      <c r="C817" s="231"/>
      <c r="D817" s="222" t="s">
        <v>73</v>
      </c>
      <c r="E817" s="224">
        <v>4</v>
      </c>
      <c r="F817" s="224">
        <v>13933</v>
      </c>
      <c r="G817" s="224">
        <v>55732</v>
      </c>
      <c r="H817" s="224">
        <v>2580</v>
      </c>
      <c r="I817" s="224">
        <v>10320</v>
      </c>
      <c r="J817" s="224">
        <v>45412</v>
      </c>
    </row>
    <row r="818" spans="1:10" ht="14.1" customHeight="1" x14ac:dyDescent="0.15">
      <c r="A818" s="231"/>
      <c r="B818" s="231"/>
      <c r="C818" s="231"/>
      <c r="D818" s="222" t="s">
        <v>74</v>
      </c>
      <c r="E818" s="224">
        <v>16</v>
      </c>
      <c r="F818" s="224">
        <v>10977</v>
      </c>
      <c r="G818" s="224">
        <v>175632</v>
      </c>
      <c r="H818" s="224">
        <v>2580</v>
      </c>
      <c r="I818" s="224">
        <v>41280</v>
      </c>
      <c r="J818" s="224">
        <v>134352</v>
      </c>
    </row>
    <row r="819" spans="1:10" ht="14.1" customHeight="1" x14ac:dyDescent="0.15">
      <c r="A819" s="231"/>
      <c r="B819" s="231"/>
      <c r="C819" s="231"/>
      <c r="D819" s="222" t="s">
        <v>71</v>
      </c>
      <c r="E819" s="224">
        <v>37</v>
      </c>
      <c r="F819" s="224">
        <v>7901</v>
      </c>
      <c r="G819" s="224">
        <v>292337</v>
      </c>
      <c r="H819" s="224">
        <v>2580</v>
      </c>
      <c r="I819" s="224">
        <v>95460</v>
      </c>
      <c r="J819" s="224">
        <v>196877</v>
      </c>
    </row>
    <row r="820" spans="1:10" ht="29.1" customHeight="1" x14ac:dyDescent="0.15">
      <c r="A820" s="231"/>
      <c r="B820" s="231"/>
      <c r="C820" s="230" t="s">
        <v>158</v>
      </c>
      <c r="D820" s="222" t="s">
        <v>101</v>
      </c>
      <c r="E820" s="224">
        <v>658</v>
      </c>
      <c r="F820" s="224">
        <v>43757</v>
      </c>
      <c r="G820" s="224">
        <v>28792106</v>
      </c>
      <c r="H820" s="224">
        <v>1891</v>
      </c>
      <c r="I820" s="224">
        <v>1244278</v>
      </c>
      <c r="J820" s="224">
        <v>27547828</v>
      </c>
    </row>
    <row r="821" spans="1:10" ht="14.1" customHeight="1" x14ac:dyDescent="0.15">
      <c r="A821" s="231"/>
      <c r="B821" s="231"/>
      <c r="C821" s="231"/>
      <c r="D821" s="222" t="s">
        <v>79</v>
      </c>
      <c r="E821" s="224">
        <v>1634</v>
      </c>
      <c r="F821" s="224">
        <v>26446</v>
      </c>
      <c r="G821" s="224">
        <v>43212764</v>
      </c>
      <c r="H821" s="224">
        <v>1891</v>
      </c>
      <c r="I821" s="224">
        <v>3089894</v>
      </c>
      <c r="J821" s="224">
        <v>40122870</v>
      </c>
    </row>
    <row r="822" spans="1:10" ht="14.1" customHeight="1" x14ac:dyDescent="0.15">
      <c r="A822" s="231"/>
      <c r="B822" s="231"/>
      <c r="C822" s="231"/>
      <c r="D822" s="222" t="s">
        <v>73</v>
      </c>
      <c r="E822" s="224">
        <v>1691</v>
      </c>
      <c r="F822" s="224">
        <v>13244</v>
      </c>
      <c r="G822" s="224">
        <v>22395604</v>
      </c>
      <c r="H822" s="224">
        <v>1891</v>
      </c>
      <c r="I822" s="224">
        <v>3197681</v>
      </c>
      <c r="J822" s="224">
        <v>19197923</v>
      </c>
    </row>
    <row r="823" spans="1:10" ht="14.1" customHeight="1" x14ac:dyDescent="0.15">
      <c r="A823" s="231"/>
      <c r="B823" s="231"/>
      <c r="C823" s="231"/>
      <c r="D823" s="222" t="s">
        <v>74</v>
      </c>
      <c r="E823" s="224">
        <v>3499</v>
      </c>
      <c r="F823" s="224">
        <v>10288</v>
      </c>
      <c r="G823" s="224">
        <v>35997712</v>
      </c>
      <c r="H823" s="224">
        <v>1891</v>
      </c>
      <c r="I823" s="224">
        <v>6616609</v>
      </c>
      <c r="J823" s="224">
        <v>29381103</v>
      </c>
    </row>
    <row r="824" spans="1:10" ht="14.1" customHeight="1" x14ac:dyDescent="0.15">
      <c r="A824" s="231"/>
      <c r="B824" s="231"/>
      <c r="C824" s="231"/>
      <c r="D824" s="222" t="s">
        <v>71</v>
      </c>
      <c r="E824" s="224">
        <v>4822</v>
      </c>
      <c r="F824" s="224">
        <v>7212</v>
      </c>
      <c r="G824" s="224">
        <v>34776264</v>
      </c>
      <c r="H824" s="224">
        <v>1891</v>
      </c>
      <c r="I824" s="224">
        <v>9118402</v>
      </c>
      <c r="J824" s="224">
        <v>25657862</v>
      </c>
    </row>
    <row r="825" spans="1:10" ht="14.1" customHeight="1" x14ac:dyDescent="0.15">
      <c r="A825" s="231"/>
      <c r="B825" s="231"/>
      <c r="C825" s="231"/>
      <c r="D825" s="222" t="s">
        <v>72</v>
      </c>
      <c r="E825" s="224">
        <v>20</v>
      </c>
      <c r="F825" s="224">
        <v>4743</v>
      </c>
      <c r="G825" s="224">
        <v>94860</v>
      </c>
      <c r="H825" s="224">
        <v>1891</v>
      </c>
      <c r="I825" s="224">
        <v>37820</v>
      </c>
      <c r="J825" s="224">
        <v>57040</v>
      </c>
    </row>
    <row r="826" spans="1:10" ht="29.1" customHeight="1" x14ac:dyDescent="0.15">
      <c r="A826" s="230" t="s">
        <v>117</v>
      </c>
      <c r="B826" s="231" t="s">
        <v>53</v>
      </c>
      <c r="C826" s="231"/>
      <c r="D826" s="231"/>
      <c r="E826" s="224">
        <v>115</v>
      </c>
      <c r="F826" s="224"/>
      <c r="G826" s="224">
        <v>498405</v>
      </c>
      <c r="H826" s="224"/>
      <c r="I826" s="224">
        <v>80725</v>
      </c>
      <c r="J826" s="224">
        <v>417680</v>
      </c>
    </row>
    <row r="827" spans="1:10" ht="14.1" customHeight="1" x14ac:dyDescent="0.15">
      <c r="A827" s="231"/>
      <c r="B827" s="222" t="s">
        <v>63</v>
      </c>
      <c r="C827" s="222" t="s">
        <v>64</v>
      </c>
      <c r="D827" s="222" t="s">
        <v>65</v>
      </c>
      <c r="E827" s="233">
        <v>5</v>
      </c>
      <c r="F827" s="233">
        <v>4993</v>
      </c>
      <c r="G827" s="233">
        <v>24965</v>
      </c>
      <c r="H827" s="233">
        <v>1361</v>
      </c>
      <c r="I827" s="233">
        <v>6805</v>
      </c>
      <c r="J827" s="233">
        <v>18160</v>
      </c>
    </row>
    <row r="828" spans="1:10" ht="42.95" customHeight="1" x14ac:dyDescent="0.15">
      <c r="A828" s="231"/>
      <c r="B828" s="230" t="s">
        <v>168</v>
      </c>
      <c r="C828" s="221" t="s">
        <v>156</v>
      </c>
      <c r="D828" s="222" t="s">
        <v>138</v>
      </c>
      <c r="E828" s="234"/>
      <c r="F828" s="234"/>
      <c r="G828" s="234"/>
      <c r="H828" s="234"/>
      <c r="I828" s="234"/>
      <c r="J828" s="234"/>
    </row>
    <row r="829" spans="1:10" ht="29.1" customHeight="1" x14ac:dyDescent="0.15">
      <c r="A829" s="231"/>
      <c r="B829" s="231"/>
      <c r="C829" s="221" t="s">
        <v>158</v>
      </c>
      <c r="D829" s="222" t="s">
        <v>138</v>
      </c>
      <c r="E829" s="224">
        <v>110</v>
      </c>
      <c r="F829" s="224">
        <v>4304</v>
      </c>
      <c r="G829" s="224">
        <v>473440</v>
      </c>
      <c r="H829" s="224">
        <v>672</v>
      </c>
      <c r="I829" s="224">
        <v>73920</v>
      </c>
      <c r="J829" s="224">
        <v>399520</v>
      </c>
    </row>
    <row r="830" spans="1:10" ht="29.1" customHeight="1" x14ac:dyDescent="0.15">
      <c r="A830" s="230" t="s">
        <v>154</v>
      </c>
      <c r="B830" s="231" t="s">
        <v>53</v>
      </c>
      <c r="C830" s="231"/>
      <c r="D830" s="231"/>
      <c r="E830" s="224">
        <v>78088</v>
      </c>
      <c r="F830" s="224"/>
      <c r="G830" s="224">
        <v>924995852</v>
      </c>
      <c r="H830" s="224"/>
      <c r="I830" s="224">
        <v>109909872</v>
      </c>
      <c r="J830" s="224">
        <v>815085980</v>
      </c>
    </row>
    <row r="831" spans="1:10" ht="14.1" customHeight="1" x14ac:dyDescent="0.15">
      <c r="A831" s="231"/>
      <c r="B831" s="222" t="s">
        <v>63</v>
      </c>
      <c r="C831" s="222" t="s">
        <v>64</v>
      </c>
      <c r="D831" s="222" t="s">
        <v>65</v>
      </c>
      <c r="E831" s="233">
        <v>64</v>
      </c>
      <c r="F831" s="233">
        <v>13948</v>
      </c>
      <c r="G831" s="233">
        <v>892672</v>
      </c>
      <c r="H831" s="233">
        <v>0</v>
      </c>
      <c r="I831" s="233">
        <v>0</v>
      </c>
      <c r="J831" s="233">
        <v>892672</v>
      </c>
    </row>
    <row r="832" spans="1:10" ht="14.1" customHeight="1" x14ac:dyDescent="0.15">
      <c r="A832" s="231"/>
      <c r="B832" s="235" t="s">
        <v>66</v>
      </c>
      <c r="C832" s="232" t="s">
        <v>67</v>
      </c>
      <c r="D832" s="222" t="s">
        <v>133</v>
      </c>
      <c r="E832" s="234"/>
      <c r="F832" s="234"/>
      <c r="G832" s="234"/>
      <c r="H832" s="234"/>
      <c r="I832" s="234"/>
      <c r="J832" s="234"/>
    </row>
    <row r="833" spans="1:10" ht="14.1" customHeight="1" x14ac:dyDescent="0.15">
      <c r="A833" s="231"/>
      <c r="B833" s="231"/>
      <c r="C833" s="231"/>
      <c r="D833" s="222" t="s">
        <v>131</v>
      </c>
      <c r="E833" s="224">
        <v>16</v>
      </c>
      <c r="F833" s="224">
        <v>13948</v>
      </c>
      <c r="G833" s="224">
        <v>223168</v>
      </c>
      <c r="H833" s="224">
        <v>0</v>
      </c>
      <c r="I833" s="224">
        <v>0</v>
      </c>
      <c r="J833" s="224">
        <v>223168</v>
      </c>
    </row>
    <row r="834" spans="1:10" ht="29.1" customHeight="1" x14ac:dyDescent="0.15">
      <c r="A834" s="231"/>
      <c r="B834" s="231"/>
      <c r="C834" s="221" t="s">
        <v>156</v>
      </c>
      <c r="D834" s="222" t="s">
        <v>132</v>
      </c>
      <c r="E834" s="224">
        <v>40</v>
      </c>
      <c r="F834" s="224">
        <v>15309</v>
      </c>
      <c r="G834" s="224">
        <v>612360</v>
      </c>
      <c r="H834" s="224">
        <v>2580</v>
      </c>
      <c r="I834" s="224">
        <v>103200</v>
      </c>
      <c r="J834" s="224">
        <v>509160</v>
      </c>
    </row>
    <row r="835" spans="1:10" ht="29.1" customHeight="1" x14ac:dyDescent="0.15">
      <c r="A835" s="231"/>
      <c r="B835" s="231"/>
      <c r="C835" s="221" t="s">
        <v>157</v>
      </c>
      <c r="D835" s="222" t="s">
        <v>132</v>
      </c>
      <c r="E835" s="224">
        <v>37</v>
      </c>
      <c r="F835" s="224">
        <v>14964</v>
      </c>
      <c r="G835" s="224">
        <v>553680</v>
      </c>
      <c r="H835" s="224">
        <v>2528</v>
      </c>
      <c r="I835" s="224">
        <v>93536</v>
      </c>
      <c r="J835" s="224">
        <v>460144</v>
      </c>
    </row>
    <row r="836" spans="1:10" ht="29.1" customHeight="1" x14ac:dyDescent="0.15">
      <c r="A836" s="231"/>
      <c r="B836" s="231"/>
      <c r="C836" s="221" t="s">
        <v>158</v>
      </c>
      <c r="D836" s="222" t="s">
        <v>132</v>
      </c>
      <c r="E836" s="224">
        <v>12085</v>
      </c>
      <c r="F836" s="224">
        <v>14620</v>
      </c>
      <c r="G836" s="224">
        <v>176682700</v>
      </c>
      <c r="H836" s="224">
        <v>1891</v>
      </c>
      <c r="I836" s="224">
        <v>22852735</v>
      </c>
      <c r="J836" s="224">
        <v>153829965</v>
      </c>
    </row>
    <row r="837" spans="1:10" ht="14.1" customHeight="1" x14ac:dyDescent="0.15">
      <c r="A837" s="231"/>
      <c r="B837" s="235" t="s">
        <v>159</v>
      </c>
      <c r="C837" s="232" t="s">
        <v>108</v>
      </c>
      <c r="D837" s="222" t="s">
        <v>160</v>
      </c>
      <c r="E837" s="224">
        <v>442</v>
      </c>
      <c r="F837" s="224">
        <v>24755</v>
      </c>
      <c r="G837" s="224">
        <v>10941710</v>
      </c>
      <c r="H837" s="224">
        <v>4105</v>
      </c>
      <c r="I837" s="224">
        <v>1814410</v>
      </c>
      <c r="J837" s="224">
        <v>9127300</v>
      </c>
    </row>
    <row r="838" spans="1:10" ht="14.1" customHeight="1" x14ac:dyDescent="0.15">
      <c r="A838" s="231"/>
      <c r="B838" s="231"/>
      <c r="C838" s="231"/>
      <c r="D838" s="222" t="s">
        <v>162</v>
      </c>
      <c r="E838" s="224">
        <v>886</v>
      </c>
      <c r="F838" s="224">
        <v>21320</v>
      </c>
      <c r="G838" s="224">
        <v>18889520</v>
      </c>
      <c r="H838" s="224">
        <v>4105</v>
      </c>
      <c r="I838" s="224">
        <v>3637030</v>
      </c>
      <c r="J838" s="224">
        <v>15252490</v>
      </c>
    </row>
    <row r="839" spans="1:10" ht="42.95" customHeight="1" x14ac:dyDescent="0.15">
      <c r="A839" s="231"/>
      <c r="B839" s="230" t="s">
        <v>168</v>
      </c>
      <c r="C839" s="232" t="s">
        <v>67</v>
      </c>
      <c r="D839" s="222" t="s">
        <v>151</v>
      </c>
      <c r="E839" s="224">
        <v>1</v>
      </c>
      <c r="F839" s="224">
        <v>58625</v>
      </c>
      <c r="G839" s="224">
        <v>58625</v>
      </c>
      <c r="H839" s="224">
        <v>0</v>
      </c>
      <c r="I839" s="224">
        <v>0</v>
      </c>
      <c r="J839" s="224">
        <v>58625</v>
      </c>
    </row>
    <row r="840" spans="1:10" ht="14.1" customHeight="1" x14ac:dyDescent="0.15">
      <c r="A840" s="231"/>
      <c r="B840" s="231"/>
      <c r="C840" s="231"/>
      <c r="D840" s="222" t="s">
        <v>104</v>
      </c>
      <c r="E840" s="224">
        <v>6</v>
      </c>
      <c r="F840" s="224">
        <v>58625</v>
      </c>
      <c r="G840" s="224">
        <v>351750</v>
      </c>
      <c r="H840" s="224">
        <v>0</v>
      </c>
      <c r="I840" s="224">
        <v>0</v>
      </c>
      <c r="J840" s="224">
        <v>351750</v>
      </c>
    </row>
    <row r="841" spans="1:10" ht="14.1" customHeight="1" x14ac:dyDescent="0.15">
      <c r="A841" s="231"/>
      <c r="B841" s="231"/>
      <c r="C841" s="231"/>
      <c r="D841" s="222" t="s">
        <v>143</v>
      </c>
      <c r="E841" s="224">
        <v>2</v>
      </c>
      <c r="F841" s="224">
        <v>43085</v>
      </c>
      <c r="G841" s="224">
        <v>86170</v>
      </c>
      <c r="H841" s="224">
        <v>0</v>
      </c>
      <c r="I841" s="224">
        <v>0</v>
      </c>
      <c r="J841" s="224">
        <v>86170</v>
      </c>
    </row>
    <row r="842" spans="1:10" ht="14.1" customHeight="1" x14ac:dyDescent="0.15">
      <c r="A842" s="231"/>
      <c r="B842" s="231"/>
      <c r="C842" s="231"/>
      <c r="D842" s="222" t="s">
        <v>153</v>
      </c>
      <c r="E842" s="224">
        <v>4</v>
      </c>
      <c r="F842" s="224">
        <v>43085</v>
      </c>
      <c r="G842" s="224">
        <v>172340</v>
      </c>
      <c r="H842" s="224">
        <v>0</v>
      </c>
      <c r="I842" s="224">
        <v>0</v>
      </c>
      <c r="J842" s="224">
        <v>172340</v>
      </c>
    </row>
    <row r="843" spans="1:10" ht="14.1" customHeight="1" x14ac:dyDescent="0.15">
      <c r="A843" s="231"/>
      <c r="B843" s="231"/>
      <c r="C843" s="231"/>
      <c r="D843" s="222" t="s">
        <v>144</v>
      </c>
      <c r="E843" s="224">
        <v>12</v>
      </c>
      <c r="F843" s="224">
        <v>25774</v>
      </c>
      <c r="G843" s="224">
        <v>309288</v>
      </c>
      <c r="H843" s="224">
        <v>0</v>
      </c>
      <c r="I843" s="224">
        <v>0</v>
      </c>
      <c r="J843" s="224">
        <v>309288</v>
      </c>
    </row>
    <row r="844" spans="1:10" ht="14.1" customHeight="1" x14ac:dyDescent="0.15">
      <c r="A844" s="231"/>
      <c r="B844" s="231"/>
      <c r="C844" s="231"/>
      <c r="D844" s="222" t="s">
        <v>85</v>
      </c>
      <c r="E844" s="224">
        <v>31</v>
      </c>
      <c r="F844" s="224">
        <v>25774</v>
      </c>
      <c r="G844" s="224">
        <v>798994</v>
      </c>
      <c r="H844" s="224">
        <v>0</v>
      </c>
      <c r="I844" s="224">
        <v>0</v>
      </c>
      <c r="J844" s="224">
        <v>798994</v>
      </c>
    </row>
    <row r="845" spans="1:10" ht="14.1" customHeight="1" x14ac:dyDescent="0.15">
      <c r="A845" s="231"/>
      <c r="B845" s="231"/>
      <c r="C845" s="231"/>
      <c r="D845" s="222" t="s">
        <v>140</v>
      </c>
      <c r="E845" s="224">
        <v>24</v>
      </c>
      <c r="F845" s="224">
        <v>12572</v>
      </c>
      <c r="G845" s="224">
        <v>301728</v>
      </c>
      <c r="H845" s="224">
        <v>0</v>
      </c>
      <c r="I845" s="224">
        <v>0</v>
      </c>
      <c r="J845" s="224">
        <v>301728</v>
      </c>
    </row>
    <row r="846" spans="1:10" ht="14.1" customHeight="1" x14ac:dyDescent="0.15">
      <c r="A846" s="231"/>
      <c r="B846" s="231"/>
      <c r="C846" s="231"/>
      <c r="D846" s="222" t="s">
        <v>78</v>
      </c>
      <c r="E846" s="224">
        <v>65</v>
      </c>
      <c r="F846" s="224">
        <v>12572</v>
      </c>
      <c r="G846" s="224">
        <v>817180</v>
      </c>
      <c r="H846" s="224">
        <v>0</v>
      </c>
      <c r="I846" s="224">
        <v>0</v>
      </c>
      <c r="J846" s="224">
        <v>817180</v>
      </c>
    </row>
    <row r="847" spans="1:10" ht="14.1" customHeight="1" x14ac:dyDescent="0.15">
      <c r="A847" s="231"/>
      <c r="B847" s="231"/>
      <c r="C847" s="231"/>
      <c r="D847" s="222" t="s">
        <v>145</v>
      </c>
      <c r="E847" s="224">
        <v>20</v>
      </c>
      <c r="F847" s="224">
        <v>9616</v>
      </c>
      <c r="G847" s="224">
        <v>192320</v>
      </c>
      <c r="H847" s="224">
        <v>0</v>
      </c>
      <c r="I847" s="224">
        <v>0</v>
      </c>
      <c r="J847" s="224">
        <v>192320</v>
      </c>
    </row>
    <row r="848" spans="1:10" ht="14.1" customHeight="1" x14ac:dyDescent="0.15">
      <c r="A848" s="231"/>
      <c r="B848" s="231"/>
      <c r="C848" s="231"/>
      <c r="D848" s="222" t="s">
        <v>83</v>
      </c>
      <c r="E848" s="224">
        <v>17</v>
      </c>
      <c r="F848" s="224">
        <v>9616</v>
      </c>
      <c r="G848" s="224">
        <v>163472</v>
      </c>
      <c r="H848" s="224">
        <v>0</v>
      </c>
      <c r="I848" s="224">
        <v>0</v>
      </c>
      <c r="J848" s="224">
        <v>163472</v>
      </c>
    </row>
    <row r="849" spans="1:10" ht="14.1" customHeight="1" x14ac:dyDescent="0.15">
      <c r="A849" s="231"/>
      <c r="B849" s="231"/>
      <c r="C849" s="231"/>
      <c r="D849" s="222" t="s">
        <v>135</v>
      </c>
      <c r="E849" s="224">
        <v>12</v>
      </c>
      <c r="F849" s="224">
        <v>6540</v>
      </c>
      <c r="G849" s="224">
        <v>78480</v>
      </c>
      <c r="H849" s="224">
        <v>0</v>
      </c>
      <c r="I849" s="224">
        <v>0</v>
      </c>
      <c r="J849" s="224">
        <v>78480</v>
      </c>
    </row>
    <row r="850" spans="1:10" ht="14.1" customHeight="1" x14ac:dyDescent="0.15">
      <c r="A850" s="231"/>
      <c r="B850" s="231"/>
      <c r="C850" s="231"/>
      <c r="D850" s="222" t="s">
        <v>77</v>
      </c>
      <c r="E850" s="224">
        <v>18</v>
      </c>
      <c r="F850" s="224">
        <v>6540</v>
      </c>
      <c r="G850" s="224">
        <v>117720</v>
      </c>
      <c r="H850" s="224">
        <v>0</v>
      </c>
      <c r="I850" s="224">
        <v>0</v>
      </c>
      <c r="J850" s="224">
        <v>117720</v>
      </c>
    </row>
    <row r="851" spans="1:10" ht="14.1" customHeight="1" x14ac:dyDescent="0.15">
      <c r="A851" s="231"/>
      <c r="B851" s="231"/>
      <c r="C851" s="231"/>
      <c r="D851" s="222" t="s">
        <v>86</v>
      </c>
      <c r="E851" s="224">
        <v>2</v>
      </c>
      <c r="F851" s="224">
        <v>4071</v>
      </c>
      <c r="G851" s="224">
        <v>8142</v>
      </c>
      <c r="H851" s="224">
        <v>0</v>
      </c>
      <c r="I851" s="224">
        <v>0</v>
      </c>
      <c r="J851" s="224">
        <v>8142</v>
      </c>
    </row>
    <row r="852" spans="1:10" ht="14.1" customHeight="1" x14ac:dyDescent="0.15">
      <c r="A852" s="231"/>
      <c r="B852" s="231"/>
      <c r="C852" s="231"/>
      <c r="D852" s="222" t="s">
        <v>146</v>
      </c>
      <c r="E852" s="224">
        <v>9</v>
      </c>
      <c r="F852" s="224">
        <v>2308</v>
      </c>
      <c r="G852" s="224">
        <v>20772</v>
      </c>
      <c r="H852" s="224">
        <v>0</v>
      </c>
      <c r="I852" s="224">
        <v>0</v>
      </c>
      <c r="J852" s="224">
        <v>20772</v>
      </c>
    </row>
    <row r="853" spans="1:10" ht="14.1" customHeight="1" x14ac:dyDescent="0.15">
      <c r="A853" s="231"/>
      <c r="B853" s="231"/>
      <c r="C853" s="231"/>
      <c r="D853" s="222" t="s">
        <v>84</v>
      </c>
      <c r="E853" s="224">
        <v>7</v>
      </c>
      <c r="F853" s="224">
        <v>2308</v>
      </c>
      <c r="G853" s="224">
        <v>16156</v>
      </c>
      <c r="H853" s="224">
        <v>0</v>
      </c>
      <c r="I853" s="224">
        <v>0</v>
      </c>
      <c r="J853" s="224">
        <v>16156</v>
      </c>
    </row>
    <row r="854" spans="1:10" ht="14.1" customHeight="1" x14ac:dyDescent="0.15">
      <c r="A854" s="231"/>
      <c r="B854" s="231"/>
      <c r="C854" s="231"/>
      <c r="D854" s="222" t="s">
        <v>147</v>
      </c>
      <c r="E854" s="224">
        <v>3</v>
      </c>
      <c r="F854" s="224">
        <v>1154</v>
      </c>
      <c r="G854" s="224">
        <v>3462</v>
      </c>
      <c r="H854" s="224">
        <v>0</v>
      </c>
      <c r="I854" s="224">
        <v>0</v>
      </c>
      <c r="J854" s="224">
        <v>3462</v>
      </c>
    </row>
    <row r="855" spans="1:10" ht="14.1" customHeight="1" x14ac:dyDescent="0.15">
      <c r="A855" s="231"/>
      <c r="B855" s="231"/>
      <c r="C855" s="231"/>
      <c r="D855" s="222" t="s">
        <v>89</v>
      </c>
      <c r="E855" s="224">
        <v>5</v>
      </c>
      <c r="F855" s="224">
        <v>1154</v>
      </c>
      <c r="G855" s="224">
        <v>5770</v>
      </c>
      <c r="H855" s="224">
        <v>0</v>
      </c>
      <c r="I855" s="224">
        <v>0</v>
      </c>
      <c r="J855" s="224">
        <v>5770</v>
      </c>
    </row>
    <row r="856" spans="1:10" ht="14.1" customHeight="1" x14ac:dyDescent="0.15">
      <c r="A856" s="231"/>
      <c r="B856" s="231"/>
      <c r="C856" s="231"/>
      <c r="D856" s="222" t="s">
        <v>152</v>
      </c>
      <c r="E856" s="224">
        <v>6</v>
      </c>
      <c r="F856" s="224">
        <v>28801</v>
      </c>
      <c r="G856" s="224">
        <v>172806</v>
      </c>
      <c r="H856" s="224">
        <v>0</v>
      </c>
      <c r="I856" s="224">
        <v>0</v>
      </c>
      <c r="J856" s="224">
        <v>172806</v>
      </c>
    </row>
    <row r="857" spans="1:10" ht="14.1" customHeight="1" x14ac:dyDescent="0.15">
      <c r="A857" s="231"/>
      <c r="B857" s="231"/>
      <c r="C857" s="231"/>
      <c r="D857" s="222" t="s">
        <v>136</v>
      </c>
      <c r="E857" s="224">
        <v>9</v>
      </c>
      <c r="F857" s="224">
        <v>3632</v>
      </c>
      <c r="G857" s="224">
        <v>32688</v>
      </c>
      <c r="H857" s="224">
        <v>0</v>
      </c>
      <c r="I857" s="224">
        <v>0</v>
      </c>
      <c r="J857" s="224">
        <v>32688</v>
      </c>
    </row>
    <row r="858" spans="1:10" ht="14.1" customHeight="1" x14ac:dyDescent="0.15">
      <c r="A858" s="231"/>
      <c r="B858" s="231"/>
      <c r="C858" s="231"/>
      <c r="D858" s="222" t="s">
        <v>142</v>
      </c>
      <c r="E858" s="224">
        <v>13</v>
      </c>
      <c r="F858" s="224">
        <v>4887</v>
      </c>
      <c r="G858" s="224">
        <v>63531</v>
      </c>
      <c r="H858" s="224">
        <v>0</v>
      </c>
      <c r="I858" s="224">
        <v>0</v>
      </c>
      <c r="J858" s="224">
        <v>63531</v>
      </c>
    </row>
    <row r="859" spans="1:10" ht="14.1" customHeight="1" x14ac:dyDescent="0.15">
      <c r="A859" s="231"/>
      <c r="B859" s="231"/>
      <c r="C859" s="231"/>
      <c r="D859" s="222" t="s">
        <v>137</v>
      </c>
      <c r="E859" s="224">
        <v>305</v>
      </c>
      <c r="F859" s="224">
        <v>4887</v>
      </c>
      <c r="G859" s="224">
        <v>1490535</v>
      </c>
      <c r="H859" s="224">
        <v>0</v>
      </c>
      <c r="I859" s="224">
        <v>0</v>
      </c>
      <c r="J859" s="224">
        <v>1490535</v>
      </c>
    </row>
    <row r="860" spans="1:10" ht="29.1" customHeight="1" x14ac:dyDescent="0.15">
      <c r="A860" s="231"/>
      <c r="B860" s="231"/>
      <c r="C860" s="230" t="s">
        <v>156</v>
      </c>
      <c r="D860" s="222" t="s">
        <v>70</v>
      </c>
      <c r="E860" s="224">
        <v>26</v>
      </c>
      <c r="F860" s="224">
        <v>3817</v>
      </c>
      <c r="G860" s="224">
        <v>99242</v>
      </c>
      <c r="H860" s="224">
        <v>1361</v>
      </c>
      <c r="I860" s="224">
        <v>35386</v>
      </c>
      <c r="J860" s="224">
        <v>63856</v>
      </c>
    </row>
    <row r="861" spans="1:10" ht="14.1" customHeight="1" x14ac:dyDescent="0.15">
      <c r="A861" s="231"/>
      <c r="B861" s="231"/>
      <c r="C861" s="231"/>
      <c r="D861" s="222" t="s">
        <v>101</v>
      </c>
      <c r="E861" s="224">
        <v>1</v>
      </c>
      <c r="F861" s="224">
        <v>44446</v>
      </c>
      <c r="G861" s="224">
        <v>44446</v>
      </c>
      <c r="H861" s="224">
        <v>1361</v>
      </c>
      <c r="I861" s="224">
        <v>1361</v>
      </c>
      <c r="J861" s="224">
        <v>43085</v>
      </c>
    </row>
    <row r="862" spans="1:10" ht="14.1" customHeight="1" x14ac:dyDescent="0.15">
      <c r="A862" s="231"/>
      <c r="B862" s="231"/>
      <c r="C862" s="231"/>
      <c r="D862" s="222" t="s">
        <v>79</v>
      </c>
      <c r="E862" s="224">
        <v>34</v>
      </c>
      <c r="F862" s="224">
        <v>27135</v>
      </c>
      <c r="G862" s="224">
        <v>922590</v>
      </c>
      <c r="H862" s="224">
        <v>1361</v>
      </c>
      <c r="I862" s="224">
        <v>46274</v>
      </c>
      <c r="J862" s="224">
        <v>876316</v>
      </c>
    </row>
    <row r="863" spans="1:10" ht="14.1" customHeight="1" x14ac:dyDescent="0.15">
      <c r="A863" s="231"/>
      <c r="B863" s="231"/>
      <c r="C863" s="231"/>
      <c r="D863" s="222" t="s">
        <v>73</v>
      </c>
      <c r="E863" s="224">
        <v>45</v>
      </c>
      <c r="F863" s="224">
        <v>13933</v>
      </c>
      <c r="G863" s="224">
        <v>626985</v>
      </c>
      <c r="H863" s="224">
        <v>1361</v>
      </c>
      <c r="I863" s="224">
        <v>61245</v>
      </c>
      <c r="J863" s="224">
        <v>565740</v>
      </c>
    </row>
    <row r="864" spans="1:10" ht="14.1" customHeight="1" x14ac:dyDescent="0.15">
      <c r="A864" s="231"/>
      <c r="B864" s="231"/>
      <c r="C864" s="231"/>
      <c r="D864" s="222" t="s">
        <v>74</v>
      </c>
      <c r="E864" s="224">
        <v>24</v>
      </c>
      <c r="F864" s="224">
        <v>10977</v>
      </c>
      <c r="G864" s="224">
        <v>263448</v>
      </c>
      <c r="H864" s="224">
        <v>1361</v>
      </c>
      <c r="I864" s="224">
        <v>32664</v>
      </c>
      <c r="J864" s="224">
        <v>230784</v>
      </c>
    </row>
    <row r="865" spans="1:10" ht="14.1" customHeight="1" x14ac:dyDescent="0.15">
      <c r="A865" s="231"/>
      <c r="B865" s="231"/>
      <c r="C865" s="231"/>
      <c r="D865" s="222" t="s">
        <v>71</v>
      </c>
      <c r="E865" s="224">
        <v>96</v>
      </c>
      <c r="F865" s="224">
        <v>7901</v>
      </c>
      <c r="G865" s="224">
        <v>758496</v>
      </c>
      <c r="H865" s="224">
        <v>1361</v>
      </c>
      <c r="I865" s="224">
        <v>130656</v>
      </c>
      <c r="J865" s="224">
        <v>627840</v>
      </c>
    </row>
    <row r="866" spans="1:10" ht="14.1" customHeight="1" x14ac:dyDescent="0.15">
      <c r="A866" s="231"/>
      <c r="B866" s="231"/>
      <c r="C866" s="231"/>
      <c r="D866" s="222" t="s">
        <v>72</v>
      </c>
      <c r="E866" s="224">
        <v>6</v>
      </c>
      <c r="F866" s="224">
        <v>5432</v>
      </c>
      <c r="G866" s="224">
        <v>32592</v>
      </c>
      <c r="H866" s="224">
        <v>1361</v>
      </c>
      <c r="I866" s="224">
        <v>8166</v>
      </c>
      <c r="J866" s="224">
        <v>24426</v>
      </c>
    </row>
    <row r="867" spans="1:10" ht="14.1" customHeight="1" x14ac:dyDescent="0.15">
      <c r="A867" s="231"/>
      <c r="B867" s="231"/>
      <c r="C867" s="231"/>
      <c r="D867" s="222" t="s">
        <v>75</v>
      </c>
      <c r="E867" s="224">
        <v>29</v>
      </c>
      <c r="F867" s="224">
        <v>2515</v>
      </c>
      <c r="G867" s="224">
        <v>72935</v>
      </c>
      <c r="H867" s="224">
        <v>1361</v>
      </c>
      <c r="I867" s="224">
        <v>39469</v>
      </c>
      <c r="J867" s="224">
        <v>33466</v>
      </c>
    </row>
    <row r="868" spans="1:10" ht="14.1" customHeight="1" x14ac:dyDescent="0.15">
      <c r="A868" s="231"/>
      <c r="B868" s="231"/>
      <c r="C868" s="231"/>
      <c r="D868" s="222" t="s">
        <v>69</v>
      </c>
      <c r="E868" s="224">
        <v>5</v>
      </c>
      <c r="F868" s="224">
        <v>30162</v>
      </c>
      <c r="G868" s="224">
        <v>150810</v>
      </c>
      <c r="H868" s="224">
        <v>1361</v>
      </c>
      <c r="I868" s="224">
        <v>6805</v>
      </c>
      <c r="J868" s="224">
        <v>144005</v>
      </c>
    </row>
    <row r="869" spans="1:10" ht="14.1" customHeight="1" x14ac:dyDescent="0.15">
      <c r="A869" s="231"/>
      <c r="B869" s="231"/>
      <c r="C869" s="231"/>
      <c r="D869" s="222" t="s">
        <v>138</v>
      </c>
      <c r="E869" s="224">
        <v>54</v>
      </c>
      <c r="F869" s="224">
        <v>4993</v>
      </c>
      <c r="G869" s="224">
        <v>269622</v>
      </c>
      <c r="H869" s="224">
        <v>1361</v>
      </c>
      <c r="I869" s="224">
        <v>73494</v>
      </c>
      <c r="J869" s="224">
        <v>196128</v>
      </c>
    </row>
    <row r="870" spans="1:10" ht="14.1" customHeight="1" x14ac:dyDescent="0.15">
      <c r="A870" s="231"/>
      <c r="B870" s="231"/>
      <c r="C870" s="231"/>
      <c r="D870" s="222" t="s">
        <v>139</v>
      </c>
      <c r="E870" s="224">
        <v>20</v>
      </c>
      <c r="F870" s="224">
        <v>6248</v>
      </c>
      <c r="G870" s="224">
        <v>124960</v>
      </c>
      <c r="H870" s="224">
        <v>1361</v>
      </c>
      <c r="I870" s="224">
        <v>27220</v>
      </c>
      <c r="J870" s="224">
        <v>97740</v>
      </c>
    </row>
    <row r="871" spans="1:10" ht="29.1" customHeight="1" x14ac:dyDescent="0.15">
      <c r="A871" s="231"/>
      <c r="B871" s="231"/>
      <c r="C871" s="230" t="s">
        <v>157</v>
      </c>
      <c r="D871" s="222" t="s">
        <v>70</v>
      </c>
      <c r="E871" s="224">
        <v>32</v>
      </c>
      <c r="F871" s="224">
        <v>3447</v>
      </c>
      <c r="G871" s="224">
        <v>110288</v>
      </c>
      <c r="H871" s="224">
        <v>1309</v>
      </c>
      <c r="I871" s="224">
        <v>41888</v>
      </c>
      <c r="J871" s="224">
        <v>68400</v>
      </c>
    </row>
    <row r="872" spans="1:10" ht="14.1" customHeight="1" x14ac:dyDescent="0.15">
      <c r="A872" s="231"/>
      <c r="B872" s="231"/>
      <c r="C872" s="231"/>
      <c r="D872" s="222" t="s">
        <v>101</v>
      </c>
      <c r="E872" s="224">
        <v>15</v>
      </c>
      <c r="F872" s="224">
        <v>44352</v>
      </c>
      <c r="G872" s="224">
        <v>665273</v>
      </c>
      <c r="H872" s="224">
        <v>1309</v>
      </c>
      <c r="I872" s="224">
        <v>19635</v>
      </c>
      <c r="J872" s="224">
        <v>645638</v>
      </c>
    </row>
    <row r="873" spans="1:10" ht="14.1" customHeight="1" x14ac:dyDescent="0.15">
      <c r="A873" s="231"/>
      <c r="B873" s="231"/>
      <c r="C873" s="231"/>
      <c r="D873" s="222" t="s">
        <v>79</v>
      </c>
      <c r="E873" s="224">
        <v>85</v>
      </c>
      <c r="F873" s="224">
        <v>26701</v>
      </c>
      <c r="G873" s="224">
        <v>2269568</v>
      </c>
      <c r="H873" s="224">
        <v>1309</v>
      </c>
      <c r="I873" s="224">
        <v>111265</v>
      </c>
      <c r="J873" s="224">
        <v>2158303</v>
      </c>
    </row>
    <row r="874" spans="1:10" ht="14.1" customHeight="1" x14ac:dyDescent="0.15">
      <c r="A874" s="231"/>
      <c r="B874" s="231"/>
      <c r="C874" s="231"/>
      <c r="D874" s="222" t="s">
        <v>73</v>
      </c>
      <c r="E874" s="224">
        <v>77</v>
      </c>
      <c r="F874" s="224">
        <v>13550</v>
      </c>
      <c r="G874" s="224">
        <v>1043357</v>
      </c>
      <c r="H874" s="224">
        <v>1309</v>
      </c>
      <c r="I874" s="224">
        <v>100793</v>
      </c>
      <c r="J874" s="224">
        <v>942564</v>
      </c>
    </row>
    <row r="875" spans="1:10" ht="14.1" customHeight="1" x14ac:dyDescent="0.15">
      <c r="A875" s="231"/>
      <c r="B875" s="231"/>
      <c r="C875" s="231"/>
      <c r="D875" s="222" t="s">
        <v>74</v>
      </c>
      <c r="E875" s="224">
        <v>26</v>
      </c>
      <c r="F875" s="224">
        <v>10925</v>
      </c>
      <c r="G875" s="224">
        <v>284050</v>
      </c>
      <c r="H875" s="224">
        <v>1309</v>
      </c>
      <c r="I875" s="224">
        <v>34034</v>
      </c>
      <c r="J875" s="224">
        <v>250016</v>
      </c>
    </row>
    <row r="876" spans="1:10" ht="14.1" customHeight="1" x14ac:dyDescent="0.15">
      <c r="A876" s="231"/>
      <c r="B876" s="231"/>
      <c r="C876" s="231"/>
      <c r="D876" s="222" t="s">
        <v>71</v>
      </c>
      <c r="E876" s="224">
        <v>34</v>
      </c>
      <c r="F876" s="224">
        <v>7699</v>
      </c>
      <c r="G876" s="224">
        <v>261770</v>
      </c>
      <c r="H876" s="224">
        <v>1309</v>
      </c>
      <c r="I876" s="224">
        <v>44506</v>
      </c>
      <c r="J876" s="224">
        <v>217264</v>
      </c>
    </row>
    <row r="877" spans="1:10" ht="14.1" customHeight="1" x14ac:dyDescent="0.15">
      <c r="A877" s="231"/>
      <c r="B877" s="231"/>
      <c r="C877" s="231"/>
      <c r="D877" s="222" t="s">
        <v>82</v>
      </c>
      <c r="E877" s="224">
        <v>2</v>
      </c>
      <c r="F877" s="224">
        <v>2980</v>
      </c>
      <c r="G877" s="224">
        <v>5960</v>
      </c>
      <c r="H877" s="224">
        <v>1309</v>
      </c>
      <c r="I877" s="224">
        <v>2618</v>
      </c>
      <c r="J877" s="224">
        <v>3342</v>
      </c>
    </row>
    <row r="878" spans="1:10" ht="14.1" customHeight="1" x14ac:dyDescent="0.15">
      <c r="A878" s="231"/>
      <c r="B878" s="231"/>
      <c r="C878" s="231"/>
      <c r="D878" s="222" t="s">
        <v>75</v>
      </c>
      <c r="E878" s="224">
        <v>11</v>
      </c>
      <c r="F878" s="224">
        <v>2289</v>
      </c>
      <c r="G878" s="224">
        <v>25182</v>
      </c>
      <c r="H878" s="224">
        <v>1309</v>
      </c>
      <c r="I878" s="224">
        <v>14399</v>
      </c>
      <c r="J878" s="224">
        <v>10783</v>
      </c>
    </row>
    <row r="879" spans="1:10" ht="14.1" customHeight="1" x14ac:dyDescent="0.15">
      <c r="A879" s="231"/>
      <c r="B879" s="231"/>
      <c r="C879" s="231"/>
      <c r="D879" s="222" t="s">
        <v>138</v>
      </c>
      <c r="E879" s="224">
        <v>35</v>
      </c>
      <c r="F879" s="224">
        <v>4777</v>
      </c>
      <c r="G879" s="224">
        <v>167202</v>
      </c>
      <c r="H879" s="224">
        <v>1309</v>
      </c>
      <c r="I879" s="224">
        <v>45815</v>
      </c>
      <c r="J879" s="224">
        <v>121387</v>
      </c>
    </row>
    <row r="880" spans="1:10" ht="14.1" customHeight="1" x14ac:dyDescent="0.15">
      <c r="A880" s="231"/>
      <c r="B880" s="231"/>
      <c r="C880" s="231"/>
      <c r="D880" s="222" t="s">
        <v>139</v>
      </c>
      <c r="E880" s="224">
        <v>9</v>
      </c>
      <c r="F880" s="224">
        <v>5984</v>
      </c>
      <c r="G880" s="224">
        <v>53853</v>
      </c>
      <c r="H880" s="224">
        <v>1309</v>
      </c>
      <c r="I880" s="224">
        <v>11781</v>
      </c>
      <c r="J880" s="224">
        <v>42072</v>
      </c>
    </row>
    <row r="881" spans="1:10" ht="29.1" customHeight="1" x14ac:dyDescent="0.15">
      <c r="A881" s="231"/>
      <c r="B881" s="231"/>
      <c r="C881" s="230" t="s">
        <v>158</v>
      </c>
      <c r="D881" s="222" t="s">
        <v>70</v>
      </c>
      <c r="E881" s="224">
        <v>1607</v>
      </c>
      <c r="F881" s="224">
        <v>3128</v>
      </c>
      <c r="G881" s="224">
        <v>5026696</v>
      </c>
      <c r="H881" s="224">
        <v>672</v>
      </c>
      <c r="I881" s="224">
        <v>1079904</v>
      </c>
      <c r="J881" s="224">
        <v>3946792</v>
      </c>
    </row>
    <row r="882" spans="1:10" ht="14.1" customHeight="1" x14ac:dyDescent="0.15">
      <c r="A882" s="231"/>
      <c r="B882" s="231"/>
      <c r="C882" s="231"/>
      <c r="D882" s="222" t="s">
        <v>88</v>
      </c>
      <c r="E882" s="224">
        <v>151</v>
      </c>
      <c r="F882" s="224">
        <v>59297</v>
      </c>
      <c r="G882" s="224">
        <v>8953847</v>
      </c>
      <c r="H882" s="224">
        <v>672</v>
      </c>
      <c r="I882" s="224">
        <v>101472</v>
      </c>
      <c r="J882" s="224">
        <v>8852375</v>
      </c>
    </row>
    <row r="883" spans="1:10" ht="14.1" customHeight="1" x14ac:dyDescent="0.15">
      <c r="A883" s="231"/>
      <c r="B883" s="231"/>
      <c r="C883" s="231"/>
      <c r="D883" s="222" t="s">
        <v>101</v>
      </c>
      <c r="E883" s="224">
        <v>129</v>
      </c>
      <c r="F883" s="224">
        <v>43757</v>
      </c>
      <c r="G883" s="224">
        <v>5644653</v>
      </c>
      <c r="H883" s="224">
        <v>672</v>
      </c>
      <c r="I883" s="224">
        <v>86688</v>
      </c>
      <c r="J883" s="224">
        <v>5557965</v>
      </c>
    </row>
    <row r="884" spans="1:10" ht="14.1" customHeight="1" x14ac:dyDescent="0.15">
      <c r="A884" s="231"/>
      <c r="B884" s="231"/>
      <c r="C884" s="231"/>
      <c r="D884" s="222" t="s">
        <v>79</v>
      </c>
      <c r="E884" s="224">
        <v>4007</v>
      </c>
      <c r="F884" s="224">
        <v>26446</v>
      </c>
      <c r="G884" s="224">
        <v>105969122</v>
      </c>
      <c r="H884" s="224">
        <v>672</v>
      </c>
      <c r="I884" s="224">
        <v>2692704</v>
      </c>
      <c r="J884" s="224">
        <v>103276418</v>
      </c>
    </row>
    <row r="885" spans="1:10" ht="14.1" customHeight="1" x14ac:dyDescent="0.15">
      <c r="A885" s="231"/>
      <c r="B885" s="231"/>
      <c r="C885" s="231"/>
      <c r="D885" s="222" t="s">
        <v>73</v>
      </c>
      <c r="E885" s="224">
        <v>9610</v>
      </c>
      <c r="F885" s="224">
        <v>13244</v>
      </c>
      <c r="G885" s="224">
        <v>127274840</v>
      </c>
      <c r="H885" s="224">
        <v>672</v>
      </c>
      <c r="I885" s="224">
        <v>6457920</v>
      </c>
      <c r="J885" s="224">
        <v>120816920</v>
      </c>
    </row>
    <row r="886" spans="1:10" ht="14.1" customHeight="1" x14ac:dyDescent="0.15">
      <c r="A886" s="231"/>
      <c r="B886" s="231"/>
      <c r="C886" s="231"/>
      <c r="D886" s="222" t="s">
        <v>74</v>
      </c>
      <c r="E886" s="224">
        <v>3218</v>
      </c>
      <c r="F886" s="224">
        <v>10288</v>
      </c>
      <c r="G886" s="224">
        <v>33106784</v>
      </c>
      <c r="H886" s="224">
        <v>672</v>
      </c>
      <c r="I886" s="224">
        <v>2162496</v>
      </c>
      <c r="J886" s="224">
        <v>30944288</v>
      </c>
    </row>
    <row r="887" spans="1:10" ht="14.1" customHeight="1" x14ac:dyDescent="0.15">
      <c r="A887" s="231"/>
      <c r="B887" s="231"/>
      <c r="C887" s="231"/>
      <c r="D887" s="222" t="s">
        <v>71</v>
      </c>
      <c r="E887" s="224">
        <v>2058</v>
      </c>
      <c r="F887" s="224">
        <v>7212</v>
      </c>
      <c r="G887" s="224">
        <v>14842296</v>
      </c>
      <c r="H887" s="224">
        <v>672</v>
      </c>
      <c r="I887" s="224">
        <v>1382976</v>
      </c>
      <c r="J887" s="224">
        <v>13459320</v>
      </c>
    </row>
    <row r="888" spans="1:10" ht="14.1" customHeight="1" x14ac:dyDescent="0.15">
      <c r="A888" s="231"/>
      <c r="B888" s="231"/>
      <c r="C888" s="231"/>
      <c r="D888" s="222" t="s">
        <v>72</v>
      </c>
      <c r="E888" s="224">
        <v>134</v>
      </c>
      <c r="F888" s="224">
        <v>4743</v>
      </c>
      <c r="G888" s="224">
        <v>635562</v>
      </c>
      <c r="H888" s="224">
        <v>672</v>
      </c>
      <c r="I888" s="224">
        <v>90048</v>
      </c>
      <c r="J888" s="224">
        <v>545514</v>
      </c>
    </row>
    <row r="889" spans="1:10" ht="14.1" customHeight="1" x14ac:dyDescent="0.15">
      <c r="A889" s="231"/>
      <c r="B889" s="231"/>
      <c r="C889" s="231"/>
      <c r="D889" s="222" t="s">
        <v>82</v>
      </c>
      <c r="E889" s="224">
        <v>6928</v>
      </c>
      <c r="F889" s="224">
        <v>2980</v>
      </c>
      <c r="G889" s="224">
        <v>20645440</v>
      </c>
      <c r="H889" s="224">
        <v>672</v>
      </c>
      <c r="I889" s="224">
        <v>4655616</v>
      </c>
      <c r="J889" s="224">
        <v>15989824</v>
      </c>
    </row>
    <row r="890" spans="1:10" ht="14.1" customHeight="1" x14ac:dyDescent="0.15">
      <c r="A890" s="231"/>
      <c r="B890" s="231"/>
      <c r="C890" s="231"/>
      <c r="D890" s="222" t="s">
        <v>75</v>
      </c>
      <c r="E890" s="224">
        <v>719</v>
      </c>
      <c r="F890" s="224">
        <v>1826</v>
      </c>
      <c r="G890" s="224">
        <v>1312894</v>
      </c>
      <c r="H890" s="224">
        <v>672</v>
      </c>
      <c r="I890" s="224">
        <v>483168</v>
      </c>
      <c r="J890" s="224">
        <v>829726</v>
      </c>
    </row>
    <row r="891" spans="1:10" ht="14.1" customHeight="1" x14ac:dyDescent="0.15">
      <c r="A891" s="231"/>
      <c r="B891" s="231"/>
      <c r="C891" s="231"/>
      <c r="D891" s="222" t="s">
        <v>69</v>
      </c>
      <c r="E891" s="224">
        <v>78</v>
      </c>
      <c r="F891" s="224">
        <v>29473</v>
      </c>
      <c r="G891" s="224">
        <v>2298894</v>
      </c>
      <c r="H891" s="224">
        <v>672</v>
      </c>
      <c r="I891" s="224">
        <v>52416</v>
      </c>
      <c r="J891" s="224">
        <v>2246478</v>
      </c>
    </row>
    <row r="892" spans="1:10" ht="14.1" customHeight="1" x14ac:dyDescent="0.15">
      <c r="A892" s="231"/>
      <c r="B892" s="231"/>
      <c r="C892" s="231"/>
      <c r="D892" s="222" t="s">
        <v>138</v>
      </c>
      <c r="E892" s="224">
        <v>1893</v>
      </c>
      <c r="F892" s="224">
        <v>4304</v>
      </c>
      <c r="G892" s="224">
        <v>8147472</v>
      </c>
      <c r="H892" s="224">
        <v>672</v>
      </c>
      <c r="I892" s="224">
        <v>1272096</v>
      </c>
      <c r="J892" s="224">
        <v>6875376</v>
      </c>
    </row>
    <row r="893" spans="1:10" ht="14.1" customHeight="1" x14ac:dyDescent="0.15">
      <c r="A893" s="231"/>
      <c r="B893" s="231"/>
      <c r="C893" s="231"/>
      <c r="D893" s="222" t="s">
        <v>139</v>
      </c>
      <c r="E893" s="224">
        <v>1543</v>
      </c>
      <c r="F893" s="224">
        <v>5559</v>
      </c>
      <c r="G893" s="224">
        <v>8577537</v>
      </c>
      <c r="H893" s="224">
        <v>672</v>
      </c>
      <c r="I893" s="224">
        <v>1036896</v>
      </c>
      <c r="J893" s="224">
        <v>7540641</v>
      </c>
    </row>
    <row r="894" spans="1:10" ht="14.1" customHeight="1" x14ac:dyDescent="0.15">
      <c r="A894" s="231"/>
      <c r="B894" s="235" t="s">
        <v>164</v>
      </c>
      <c r="C894" s="232" t="s">
        <v>67</v>
      </c>
      <c r="D894" s="222" t="s">
        <v>143</v>
      </c>
      <c r="E894" s="224">
        <v>3</v>
      </c>
      <c r="F894" s="224">
        <v>43085</v>
      </c>
      <c r="G894" s="224">
        <v>129255</v>
      </c>
      <c r="H894" s="224">
        <v>1219</v>
      </c>
      <c r="I894" s="224">
        <v>3657</v>
      </c>
      <c r="J894" s="224">
        <v>125598</v>
      </c>
    </row>
    <row r="895" spans="1:10" ht="14.1" customHeight="1" x14ac:dyDescent="0.15">
      <c r="A895" s="231"/>
      <c r="B895" s="231"/>
      <c r="C895" s="231"/>
      <c r="D895" s="222" t="s">
        <v>153</v>
      </c>
      <c r="E895" s="224">
        <v>2</v>
      </c>
      <c r="F895" s="224">
        <v>43085</v>
      </c>
      <c r="G895" s="224">
        <v>86170</v>
      </c>
      <c r="H895" s="224">
        <v>1219</v>
      </c>
      <c r="I895" s="224">
        <v>2438</v>
      </c>
      <c r="J895" s="224">
        <v>83732</v>
      </c>
    </row>
    <row r="896" spans="1:10" ht="14.1" customHeight="1" x14ac:dyDescent="0.15">
      <c r="A896" s="231"/>
      <c r="B896" s="231"/>
      <c r="C896" s="231"/>
      <c r="D896" s="222" t="s">
        <v>144</v>
      </c>
      <c r="E896" s="224">
        <v>28</v>
      </c>
      <c r="F896" s="224">
        <v>25774</v>
      </c>
      <c r="G896" s="224">
        <v>721672</v>
      </c>
      <c r="H896" s="224">
        <v>1219</v>
      </c>
      <c r="I896" s="224">
        <v>34132</v>
      </c>
      <c r="J896" s="224">
        <v>687540</v>
      </c>
    </row>
    <row r="897" spans="1:10" ht="14.1" customHeight="1" x14ac:dyDescent="0.15">
      <c r="A897" s="231"/>
      <c r="B897" s="231"/>
      <c r="C897" s="231"/>
      <c r="D897" s="222" t="s">
        <v>85</v>
      </c>
      <c r="E897" s="224">
        <v>278</v>
      </c>
      <c r="F897" s="224">
        <v>25774</v>
      </c>
      <c r="G897" s="224">
        <v>7165172</v>
      </c>
      <c r="H897" s="224">
        <v>1219</v>
      </c>
      <c r="I897" s="224">
        <v>338882</v>
      </c>
      <c r="J897" s="224">
        <v>6826290</v>
      </c>
    </row>
    <row r="898" spans="1:10" ht="14.1" customHeight="1" x14ac:dyDescent="0.15">
      <c r="A898" s="231"/>
      <c r="B898" s="231"/>
      <c r="C898" s="231"/>
      <c r="D898" s="222" t="s">
        <v>140</v>
      </c>
      <c r="E898" s="224">
        <v>62</v>
      </c>
      <c r="F898" s="224">
        <v>12572</v>
      </c>
      <c r="G898" s="224">
        <v>779464</v>
      </c>
      <c r="H898" s="224">
        <v>1219</v>
      </c>
      <c r="I898" s="224">
        <v>75578</v>
      </c>
      <c r="J898" s="224">
        <v>703886</v>
      </c>
    </row>
    <row r="899" spans="1:10" ht="14.1" customHeight="1" x14ac:dyDescent="0.15">
      <c r="A899" s="231"/>
      <c r="B899" s="231"/>
      <c r="C899" s="231"/>
      <c r="D899" s="222" t="s">
        <v>78</v>
      </c>
      <c r="E899" s="224">
        <v>8</v>
      </c>
      <c r="F899" s="224">
        <v>12572</v>
      </c>
      <c r="G899" s="224">
        <v>100576</v>
      </c>
      <c r="H899" s="224">
        <v>1219</v>
      </c>
      <c r="I899" s="224">
        <v>9752</v>
      </c>
      <c r="J899" s="224">
        <v>90824</v>
      </c>
    </row>
    <row r="900" spans="1:10" ht="14.1" customHeight="1" x14ac:dyDescent="0.15">
      <c r="A900" s="231"/>
      <c r="B900" s="231"/>
      <c r="C900" s="231"/>
      <c r="D900" s="222" t="s">
        <v>145</v>
      </c>
      <c r="E900" s="224">
        <v>71</v>
      </c>
      <c r="F900" s="224">
        <v>9616</v>
      </c>
      <c r="G900" s="224">
        <v>682736</v>
      </c>
      <c r="H900" s="224">
        <v>1219</v>
      </c>
      <c r="I900" s="224">
        <v>86549</v>
      </c>
      <c r="J900" s="224">
        <v>596187</v>
      </c>
    </row>
    <row r="901" spans="1:10" ht="14.1" customHeight="1" x14ac:dyDescent="0.15">
      <c r="A901" s="231"/>
      <c r="B901" s="231"/>
      <c r="C901" s="231"/>
      <c r="D901" s="222" t="s">
        <v>83</v>
      </c>
      <c r="E901" s="224">
        <v>8</v>
      </c>
      <c r="F901" s="224">
        <v>9616</v>
      </c>
      <c r="G901" s="224">
        <v>76928</v>
      </c>
      <c r="H901" s="224">
        <v>1219</v>
      </c>
      <c r="I901" s="224">
        <v>9752</v>
      </c>
      <c r="J901" s="224">
        <v>67176</v>
      </c>
    </row>
    <row r="902" spans="1:10" ht="14.1" customHeight="1" x14ac:dyDescent="0.15">
      <c r="A902" s="231"/>
      <c r="B902" s="231"/>
      <c r="C902" s="231"/>
      <c r="D902" s="222" t="s">
        <v>135</v>
      </c>
      <c r="E902" s="224">
        <v>182</v>
      </c>
      <c r="F902" s="224">
        <v>6540</v>
      </c>
      <c r="G902" s="224">
        <v>1190280</v>
      </c>
      <c r="H902" s="224">
        <v>1219</v>
      </c>
      <c r="I902" s="224">
        <v>221858</v>
      </c>
      <c r="J902" s="224">
        <v>968422</v>
      </c>
    </row>
    <row r="903" spans="1:10" ht="14.1" customHeight="1" x14ac:dyDescent="0.15">
      <c r="A903" s="231"/>
      <c r="B903" s="231"/>
      <c r="C903" s="231"/>
      <c r="D903" s="222" t="s">
        <v>77</v>
      </c>
      <c r="E903" s="224">
        <v>68</v>
      </c>
      <c r="F903" s="224">
        <v>6540</v>
      </c>
      <c r="G903" s="224">
        <v>444720</v>
      </c>
      <c r="H903" s="224">
        <v>1219</v>
      </c>
      <c r="I903" s="224">
        <v>82892</v>
      </c>
      <c r="J903" s="224">
        <v>361828</v>
      </c>
    </row>
    <row r="904" spans="1:10" ht="14.1" customHeight="1" x14ac:dyDescent="0.15">
      <c r="A904" s="231"/>
      <c r="B904" s="231"/>
      <c r="C904" s="231"/>
      <c r="D904" s="222" t="s">
        <v>148</v>
      </c>
      <c r="E904" s="224">
        <v>7</v>
      </c>
      <c r="F904" s="224">
        <v>4071</v>
      </c>
      <c r="G904" s="224">
        <v>28497</v>
      </c>
      <c r="H904" s="224">
        <v>1219</v>
      </c>
      <c r="I904" s="224">
        <v>8533</v>
      </c>
      <c r="J904" s="224">
        <v>19964</v>
      </c>
    </row>
    <row r="905" spans="1:10" ht="14.1" customHeight="1" x14ac:dyDescent="0.15">
      <c r="A905" s="231"/>
      <c r="B905" s="231"/>
      <c r="C905" s="231"/>
      <c r="D905" s="222" t="s">
        <v>86</v>
      </c>
      <c r="E905" s="224">
        <v>2</v>
      </c>
      <c r="F905" s="224">
        <v>4071</v>
      </c>
      <c r="G905" s="224">
        <v>8142</v>
      </c>
      <c r="H905" s="224">
        <v>1219</v>
      </c>
      <c r="I905" s="224">
        <v>2438</v>
      </c>
      <c r="J905" s="224">
        <v>5704</v>
      </c>
    </row>
    <row r="906" spans="1:10" ht="14.1" customHeight="1" x14ac:dyDescent="0.15">
      <c r="A906" s="231"/>
      <c r="B906" s="231"/>
      <c r="C906" s="231"/>
      <c r="D906" s="222" t="s">
        <v>146</v>
      </c>
      <c r="E906" s="224">
        <v>7</v>
      </c>
      <c r="F906" s="224">
        <v>2308</v>
      </c>
      <c r="G906" s="224">
        <v>16156</v>
      </c>
      <c r="H906" s="224">
        <v>1219</v>
      </c>
      <c r="I906" s="224">
        <v>8533</v>
      </c>
      <c r="J906" s="224">
        <v>7623</v>
      </c>
    </row>
    <row r="907" spans="1:10" ht="14.1" customHeight="1" x14ac:dyDescent="0.15">
      <c r="A907" s="231"/>
      <c r="B907" s="231"/>
      <c r="C907" s="231"/>
      <c r="D907" s="222" t="s">
        <v>84</v>
      </c>
      <c r="E907" s="224">
        <v>2</v>
      </c>
      <c r="F907" s="224">
        <v>2308</v>
      </c>
      <c r="G907" s="224">
        <v>4616</v>
      </c>
      <c r="H907" s="224">
        <v>1219</v>
      </c>
      <c r="I907" s="224">
        <v>2438</v>
      </c>
      <c r="J907" s="224">
        <v>2178</v>
      </c>
    </row>
    <row r="908" spans="1:10" ht="14.1" customHeight="1" x14ac:dyDescent="0.15">
      <c r="A908" s="231"/>
      <c r="B908" s="231"/>
      <c r="C908" s="231"/>
      <c r="D908" s="222" t="s">
        <v>147</v>
      </c>
      <c r="E908" s="224">
        <v>1</v>
      </c>
      <c r="F908" s="224">
        <v>1154</v>
      </c>
      <c r="G908" s="224">
        <v>1154</v>
      </c>
      <c r="H908" s="224">
        <v>1219</v>
      </c>
      <c r="I908" s="224">
        <v>1219</v>
      </c>
      <c r="J908" s="224">
        <v>-65</v>
      </c>
    </row>
    <row r="909" spans="1:10" ht="14.1" customHeight="1" x14ac:dyDescent="0.15">
      <c r="A909" s="231"/>
      <c r="B909" s="231"/>
      <c r="C909" s="231"/>
      <c r="D909" s="222" t="s">
        <v>89</v>
      </c>
      <c r="E909" s="224">
        <v>6</v>
      </c>
      <c r="F909" s="224">
        <v>1154</v>
      </c>
      <c r="G909" s="224">
        <v>6924</v>
      </c>
      <c r="H909" s="224">
        <v>1219</v>
      </c>
      <c r="I909" s="224">
        <v>7314</v>
      </c>
      <c r="J909" s="224">
        <v>-390</v>
      </c>
    </row>
    <row r="910" spans="1:10" ht="29.1" customHeight="1" x14ac:dyDescent="0.15">
      <c r="A910" s="231"/>
      <c r="B910" s="231"/>
      <c r="C910" s="230" t="s">
        <v>156</v>
      </c>
      <c r="D910" s="222" t="s">
        <v>101</v>
      </c>
      <c r="E910" s="224">
        <v>9</v>
      </c>
      <c r="F910" s="224">
        <v>44446</v>
      </c>
      <c r="G910" s="224">
        <v>400014</v>
      </c>
      <c r="H910" s="224">
        <v>2580</v>
      </c>
      <c r="I910" s="224">
        <v>23220</v>
      </c>
      <c r="J910" s="224">
        <v>376794</v>
      </c>
    </row>
    <row r="911" spans="1:10" ht="14.1" customHeight="1" x14ac:dyDescent="0.15">
      <c r="A911" s="231"/>
      <c r="B911" s="231"/>
      <c r="C911" s="231"/>
      <c r="D911" s="222" t="s">
        <v>79</v>
      </c>
      <c r="E911" s="224">
        <v>26</v>
      </c>
      <c r="F911" s="224">
        <v>27135</v>
      </c>
      <c r="G911" s="224">
        <v>705510</v>
      </c>
      <c r="H911" s="224">
        <v>2580</v>
      </c>
      <c r="I911" s="224">
        <v>67080</v>
      </c>
      <c r="J911" s="224">
        <v>638430</v>
      </c>
    </row>
    <row r="912" spans="1:10" ht="14.1" customHeight="1" x14ac:dyDescent="0.15">
      <c r="A912" s="231"/>
      <c r="B912" s="231"/>
      <c r="C912" s="231"/>
      <c r="D912" s="222" t="s">
        <v>73</v>
      </c>
      <c r="E912" s="224">
        <v>18</v>
      </c>
      <c r="F912" s="224">
        <v>13933</v>
      </c>
      <c r="G912" s="224">
        <v>250794</v>
      </c>
      <c r="H912" s="224">
        <v>2580</v>
      </c>
      <c r="I912" s="224">
        <v>46440</v>
      </c>
      <c r="J912" s="224">
        <v>204354</v>
      </c>
    </row>
    <row r="913" spans="1:10" ht="14.1" customHeight="1" x14ac:dyDescent="0.15">
      <c r="A913" s="231"/>
      <c r="B913" s="231"/>
      <c r="C913" s="231"/>
      <c r="D913" s="222" t="s">
        <v>74</v>
      </c>
      <c r="E913" s="224">
        <v>3</v>
      </c>
      <c r="F913" s="224">
        <v>10977</v>
      </c>
      <c r="G913" s="224">
        <v>32931</v>
      </c>
      <c r="H913" s="224">
        <v>2580</v>
      </c>
      <c r="I913" s="224">
        <v>7740</v>
      </c>
      <c r="J913" s="224">
        <v>25191</v>
      </c>
    </row>
    <row r="914" spans="1:10" ht="14.1" customHeight="1" x14ac:dyDescent="0.15">
      <c r="A914" s="231"/>
      <c r="B914" s="231"/>
      <c r="C914" s="231"/>
      <c r="D914" s="222" t="s">
        <v>71</v>
      </c>
      <c r="E914" s="224">
        <v>371</v>
      </c>
      <c r="F914" s="224">
        <v>7901</v>
      </c>
      <c r="G914" s="224">
        <v>2931271</v>
      </c>
      <c r="H914" s="224">
        <v>2580</v>
      </c>
      <c r="I914" s="224">
        <v>957180</v>
      </c>
      <c r="J914" s="224">
        <v>1974091</v>
      </c>
    </row>
    <row r="915" spans="1:10" ht="14.1" customHeight="1" x14ac:dyDescent="0.15">
      <c r="A915" s="231"/>
      <c r="B915" s="231"/>
      <c r="C915" s="231"/>
      <c r="D915" s="222" t="s">
        <v>72</v>
      </c>
      <c r="E915" s="224">
        <v>2</v>
      </c>
      <c r="F915" s="224">
        <v>5432</v>
      </c>
      <c r="G915" s="224">
        <v>10864</v>
      </c>
      <c r="H915" s="224">
        <v>2580</v>
      </c>
      <c r="I915" s="224">
        <v>5160</v>
      </c>
      <c r="J915" s="224">
        <v>5704</v>
      </c>
    </row>
    <row r="916" spans="1:10" ht="29.1" customHeight="1" x14ac:dyDescent="0.15">
      <c r="A916" s="231"/>
      <c r="B916" s="231"/>
      <c r="C916" s="230" t="s">
        <v>157</v>
      </c>
      <c r="D916" s="222" t="s">
        <v>101</v>
      </c>
      <c r="E916" s="224">
        <v>2</v>
      </c>
      <c r="F916" s="224">
        <v>44394</v>
      </c>
      <c r="G916" s="224">
        <v>88788</v>
      </c>
      <c r="H916" s="224">
        <v>2528</v>
      </c>
      <c r="I916" s="224">
        <v>5056</v>
      </c>
      <c r="J916" s="224">
        <v>83732</v>
      </c>
    </row>
    <row r="917" spans="1:10" ht="14.1" customHeight="1" x14ac:dyDescent="0.15">
      <c r="A917" s="231"/>
      <c r="B917" s="231"/>
      <c r="C917" s="231"/>
      <c r="D917" s="222" t="s">
        <v>79</v>
      </c>
      <c r="E917" s="224">
        <v>21</v>
      </c>
      <c r="F917" s="224">
        <v>27083</v>
      </c>
      <c r="G917" s="224">
        <v>568743</v>
      </c>
      <c r="H917" s="224">
        <v>2528</v>
      </c>
      <c r="I917" s="224">
        <v>53088</v>
      </c>
      <c r="J917" s="224">
        <v>515655</v>
      </c>
    </row>
    <row r="918" spans="1:10" ht="14.1" customHeight="1" x14ac:dyDescent="0.15">
      <c r="A918" s="231"/>
      <c r="B918" s="231"/>
      <c r="C918" s="231"/>
      <c r="D918" s="222" t="s">
        <v>73</v>
      </c>
      <c r="E918" s="224">
        <v>41</v>
      </c>
      <c r="F918" s="224">
        <v>13881</v>
      </c>
      <c r="G918" s="224">
        <v>569121</v>
      </c>
      <c r="H918" s="224">
        <v>2528</v>
      </c>
      <c r="I918" s="224">
        <v>103648</v>
      </c>
      <c r="J918" s="224">
        <v>465473</v>
      </c>
    </row>
    <row r="919" spans="1:10" ht="14.1" customHeight="1" x14ac:dyDescent="0.15">
      <c r="A919" s="231"/>
      <c r="B919" s="231"/>
      <c r="C919" s="231"/>
      <c r="D919" s="222" t="s">
        <v>74</v>
      </c>
      <c r="E919" s="224">
        <v>64</v>
      </c>
      <c r="F919" s="224">
        <v>10915</v>
      </c>
      <c r="G919" s="224">
        <v>698563</v>
      </c>
      <c r="H919" s="224">
        <v>2528</v>
      </c>
      <c r="I919" s="224">
        <v>161792</v>
      </c>
      <c r="J919" s="224">
        <v>536771</v>
      </c>
    </row>
    <row r="920" spans="1:10" ht="14.1" customHeight="1" x14ac:dyDescent="0.15">
      <c r="A920" s="231"/>
      <c r="B920" s="231"/>
      <c r="C920" s="231"/>
      <c r="D920" s="222" t="s">
        <v>71</v>
      </c>
      <c r="E920" s="224">
        <v>112</v>
      </c>
      <c r="F920" s="224">
        <v>7809</v>
      </c>
      <c r="G920" s="224">
        <v>874629</v>
      </c>
      <c r="H920" s="224">
        <v>2528</v>
      </c>
      <c r="I920" s="224">
        <v>283136</v>
      </c>
      <c r="J920" s="224">
        <v>591493</v>
      </c>
    </row>
    <row r="921" spans="1:10" ht="29.1" customHeight="1" x14ac:dyDescent="0.15">
      <c r="A921" s="231"/>
      <c r="B921" s="231"/>
      <c r="C921" s="230" t="s">
        <v>158</v>
      </c>
      <c r="D921" s="222" t="s">
        <v>88</v>
      </c>
      <c r="E921" s="224">
        <v>67</v>
      </c>
      <c r="F921" s="224">
        <v>59297</v>
      </c>
      <c r="G921" s="224">
        <v>3972899</v>
      </c>
      <c r="H921" s="224">
        <v>1891</v>
      </c>
      <c r="I921" s="224">
        <v>126697</v>
      </c>
      <c r="J921" s="224">
        <v>3846202</v>
      </c>
    </row>
    <row r="922" spans="1:10" ht="14.1" customHeight="1" x14ac:dyDescent="0.15">
      <c r="A922" s="231"/>
      <c r="B922" s="231"/>
      <c r="C922" s="231"/>
      <c r="D922" s="222" t="s">
        <v>101</v>
      </c>
      <c r="E922" s="224">
        <v>448</v>
      </c>
      <c r="F922" s="224">
        <v>43757</v>
      </c>
      <c r="G922" s="224">
        <v>19603136</v>
      </c>
      <c r="H922" s="224">
        <v>1891</v>
      </c>
      <c r="I922" s="224">
        <v>847168</v>
      </c>
      <c r="J922" s="224">
        <v>18755968</v>
      </c>
    </row>
    <row r="923" spans="1:10" ht="14.1" customHeight="1" x14ac:dyDescent="0.15">
      <c r="A923" s="231"/>
      <c r="B923" s="231"/>
      <c r="C923" s="231"/>
      <c r="D923" s="222" t="s">
        <v>79</v>
      </c>
      <c r="E923" s="224">
        <v>3786</v>
      </c>
      <c r="F923" s="224">
        <v>26446</v>
      </c>
      <c r="G923" s="224">
        <v>100124556</v>
      </c>
      <c r="H923" s="224">
        <v>1891</v>
      </c>
      <c r="I923" s="224">
        <v>7159326</v>
      </c>
      <c r="J923" s="224">
        <v>92965230</v>
      </c>
    </row>
    <row r="924" spans="1:10" ht="14.1" customHeight="1" x14ac:dyDescent="0.15">
      <c r="A924" s="231"/>
      <c r="B924" s="231"/>
      <c r="C924" s="231"/>
      <c r="D924" s="222" t="s">
        <v>73</v>
      </c>
      <c r="E924" s="224">
        <v>2661</v>
      </c>
      <c r="F924" s="224">
        <v>13244</v>
      </c>
      <c r="G924" s="224">
        <v>35242284</v>
      </c>
      <c r="H924" s="224">
        <v>1891</v>
      </c>
      <c r="I924" s="224">
        <v>5031951</v>
      </c>
      <c r="J924" s="224">
        <v>30210333</v>
      </c>
    </row>
    <row r="925" spans="1:10" ht="14.1" customHeight="1" x14ac:dyDescent="0.15">
      <c r="A925" s="231"/>
      <c r="B925" s="231"/>
      <c r="C925" s="231"/>
      <c r="D925" s="222" t="s">
        <v>74</v>
      </c>
      <c r="E925" s="224">
        <v>7596</v>
      </c>
      <c r="F925" s="224">
        <v>10288</v>
      </c>
      <c r="G925" s="224">
        <v>78147648</v>
      </c>
      <c r="H925" s="224">
        <v>1891</v>
      </c>
      <c r="I925" s="224">
        <v>14364036</v>
      </c>
      <c r="J925" s="224">
        <v>63783612</v>
      </c>
    </row>
    <row r="926" spans="1:10" ht="14.1" customHeight="1" x14ac:dyDescent="0.15">
      <c r="A926" s="231"/>
      <c r="B926" s="231"/>
      <c r="C926" s="231"/>
      <c r="D926" s="222" t="s">
        <v>71</v>
      </c>
      <c r="E926" s="224">
        <v>13513</v>
      </c>
      <c r="F926" s="224">
        <v>7212</v>
      </c>
      <c r="G926" s="224">
        <v>97455756</v>
      </c>
      <c r="H926" s="224">
        <v>1891</v>
      </c>
      <c r="I926" s="224">
        <v>25553083</v>
      </c>
      <c r="J926" s="224">
        <v>71902673</v>
      </c>
    </row>
    <row r="927" spans="1:10" ht="14.1" customHeight="1" x14ac:dyDescent="0.15">
      <c r="A927" s="231"/>
      <c r="B927" s="231"/>
      <c r="C927" s="231"/>
      <c r="D927" s="222" t="s">
        <v>72</v>
      </c>
      <c r="E927" s="224">
        <v>1120</v>
      </c>
      <c r="F927" s="224">
        <v>4743</v>
      </c>
      <c r="G927" s="224">
        <v>5312160</v>
      </c>
      <c r="H927" s="224">
        <v>1891</v>
      </c>
      <c r="I927" s="224">
        <v>2117920</v>
      </c>
      <c r="J927" s="224">
        <v>3194240</v>
      </c>
    </row>
    <row r="928" spans="1:10" ht="14.1" customHeight="1" x14ac:dyDescent="0.15">
      <c r="A928" s="231"/>
      <c r="B928" s="231"/>
      <c r="C928" s="231"/>
      <c r="D928" s="222" t="s">
        <v>82</v>
      </c>
      <c r="E928" s="224">
        <v>608</v>
      </c>
      <c r="F928" s="224">
        <v>2980</v>
      </c>
      <c r="G928" s="224">
        <v>1811840</v>
      </c>
      <c r="H928" s="224">
        <v>1891</v>
      </c>
      <c r="I928" s="224">
        <v>1149728</v>
      </c>
      <c r="J928" s="224">
        <v>662112</v>
      </c>
    </row>
    <row r="929" spans="1:10" ht="14.1" customHeight="1" x14ac:dyDescent="0.15">
      <c r="A929" s="231"/>
      <c r="B929" s="231"/>
      <c r="C929" s="231"/>
      <c r="D929" s="222" t="s">
        <v>75</v>
      </c>
      <c r="E929" s="224">
        <v>3</v>
      </c>
      <c r="F929" s="224">
        <v>1826</v>
      </c>
      <c r="G929" s="224">
        <v>5478</v>
      </c>
      <c r="H929" s="224">
        <v>1891</v>
      </c>
      <c r="I929" s="224">
        <v>5673</v>
      </c>
      <c r="J929" s="224">
        <v>-195</v>
      </c>
    </row>
    <row r="930" spans="1:10" ht="14.1" customHeight="1" x14ac:dyDescent="0.15">
      <c r="A930" s="231" t="s">
        <v>90</v>
      </c>
      <c r="B930" s="231" t="s">
        <v>53</v>
      </c>
      <c r="C930" s="231"/>
      <c r="D930" s="231"/>
      <c r="E930" s="224">
        <v>5894</v>
      </c>
      <c r="F930" s="224"/>
      <c r="G930" s="224">
        <v>76396262</v>
      </c>
      <c r="H930" s="224"/>
      <c r="I930" s="224">
        <v>4331921</v>
      </c>
      <c r="J930" s="224">
        <v>72064341</v>
      </c>
    </row>
    <row r="931" spans="1:10" ht="14.1" customHeight="1" x14ac:dyDescent="0.15">
      <c r="A931" s="231"/>
      <c r="B931" s="222" t="s">
        <v>63</v>
      </c>
      <c r="C931" s="222" t="s">
        <v>64</v>
      </c>
      <c r="D931" s="222" t="s">
        <v>65</v>
      </c>
      <c r="E931" s="233">
        <v>1</v>
      </c>
      <c r="F931" s="233">
        <v>13948</v>
      </c>
      <c r="G931" s="233">
        <v>13948</v>
      </c>
      <c r="H931" s="233">
        <v>0</v>
      </c>
      <c r="I931" s="233">
        <v>0</v>
      </c>
      <c r="J931" s="233">
        <v>13948</v>
      </c>
    </row>
    <row r="932" spans="1:10" ht="14.1" customHeight="1" x14ac:dyDescent="0.15">
      <c r="A932" s="231"/>
      <c r="B932" s="235" t="s">
        <v>66</v>
      </c>
      <c r="C932" s="232" t="s">
        <v>67</v>
      </c>
      <c r="D932" s="222" t="s">
        <v>133</v>
      </c>
      <c r="E932" s="234"/>
      <c r="F932" s="234"/>
      <c r="G932" s="234"/>
      <c r="H932" s="234"/>
      <c r="I932" s="234"/>
      <c r="J932" s="234"/>
    </row>
    <row r="933" spans="1:10" ht="14.1" customHeight="1" x14ac:dyDescent="0.15">
      <c r="A933" s="231"/>
      <c r="B933" s="231"/>
      <c r="C933" s="231"/>
      <c r="D933" s="222" t="s">
        <v>131</v>
      </c>
      <c r="E933" s="224">
        <v>7</v>
      </c>
      <c r="F933" s="224">
        <v>13948</v>
      </c>
      <c r="G933" s="224">
        <v>97636</v>
      </c>
      <c r="H933" s="224">
        <v>0</v>
      </c>
      <c r="I933" s="224">
        <v>0</v>
      </c>
      <c r="J933" s="224">
        <v>97636</v>
      </c>
    </row>
    <row r="934" spans="1:10" ht="29.1" customHeight="1" x14ac:dyDescent="0.15">
      <c r="A934" s="231"/>
      <c r="B934" s="231"/>
      <c r="C934" s="221" t="s">
        <v>158</v>
      </c>
      <c r="D934" s="222" t="s">
        <v>132</v>
      </c>
      <c r="E934" s="224">
        <v>223</v>
      </c>
      <c r="F934" s="224">
        <v>14620</v>
      </c>
      <c r="G934" s="224">
        <v>3260260</v>
      </c>
      <c r="H934" s="224">
        <v>1891</v>
      </c>
      <c r="I934" s="224">
        <v>421693</v>
      </c>
      <c r="J934" s="224">
        <v>2838567</v>
      </c>
    </row>
    <row r="935" spans="1:10" ht="42.95" customHeight="1" x14ac:dyDescent="0.15">
      <c r="A935" s="231"/>
      <c r="B935" s="230" t="s">
        <v>168</v>
      </c>
      <c r="C935" s="232" t="s">
        <v>67</v>
      </c>
      <c r="D935" s="222" t="s">
        <v>144</v>
      </c>
      <c r="E935" s="224">
        <v>3</v>
      </c>
      <c r="F935" s="224">
        <v>25774</v>
      </c>
      <c r="G935" s="224">
        <v>77322</v>
      </c>
      <c r="H935" s="224">
        <v>0</v>
      </c>
      <c r="I935" s="224">
        <v>0</v>
      </c>
      <c r="J935" s="224">
        <v>77322</v>
      </c>
    </row>
    <row r="936" spans="1:10" ht="14.1" customHeight="1" x14ac:dyDescent="0.15">
      <c r="A936" s="231"/>
      <c r="B936" s="231"/>
      <c r="C936" s="231"/>
      <c r="D936" s="222" t="s">
        <v>85</v>
      </c>
      <c r="E936" s="224">
        <v>29</v>
      </c>
      <c r="F936" s="224">
        <v>25774</v>
      </c>
      <c r="G936" s="224">
        <v>747446</v>
      </c>
      <c r="H936" s="224">
        <v>0</v>
      </c>
      <c r="I936" s="224">
        <v>0</v>
      </c>
      <c r="J936" s="224">
        <v>747446</v>
      </c>
    </row>
    <row r="937" spans="1:10" ht="14.1" customHeight="1" x14ac:dyDescent="0.15">
      <c r="A937" s="231"/>
      <c r="B937" s="231"/>
      <c r="C937" s="231"/>
      <c r="D937" s="222" t="s">
        <v>140</v>
      </c>
      <c r="E937" s="224">
        <v>16</v>
      </c>
      <c r="F937" s="224">
        <v>12572</v>
      </c>
      <c r="G937" s="224">
        <v>201152</v>
      </c>
      <c r="H937" s="224">
        <v>0</v>
      </c>
      <c r="I937" s="224">
        <v>0</v>
      </c>
      <c r="J937" s="224">
        <v>201152</v>
      </c>
    </row>
    <row r="938" spans="1:10" ht="14.1" customHeight="1" x14ac:dyDescent="0.15">
      <c r="A938" s="231"/>
      <c r="B938" s="231"/>
      <c r="C938" s="231"/>
      <c r="D938" s="222" t="s">
        <v>78</v>
      </c>
      <c r="E938" s="224">
        <v>21</v>
      </c>
      <c r="F938" s="224">
        <v>12572</v>
      </c>
      <c r="G938" s="224">
        <v>264012</v>
      </c>
      <c r="H938" s="224">
        <v>0</v>
      </c>
      <c r="I938" s="224">
        <v>0</v>
      </c>
      <c r="J938" s="224">
        <v>264012</v>
      </c>
    </row>
    <row r="939" spans="1:10" ht="14.1" customHeight="1" x14ac:dyDescent="0.15">
      <c r="A939" s="231"/>
      <c r="B939" s="231"/>
      <c r="C939" s="231"/>
      <c r="D939" s="222" t="s">
        <v>83</v>
      </c>
      <c r="E939" s="224">
        <v>2</v>
      </c>
      <c r="F939" s="224">
        <v>9616</v>
      </c>
      <c r="G939" s="224">
        <v>19232</v>
      </c>
      <c r="H939" s="224">
        <v>0</v>
      </c>
      <c r="I939" s="224">
        <v>0</v>
      </c>
      <c r="J939" s="224">
        <v>19232</v>
      </c>
    </row>
    <row r="940" spans="1:10" ht="14.1" customHeight="1" x14ac:dyDescent="0.15">
      <c r="A940" s="231"/>
      <c r="B940" s="231"/>
      <c r="C940" s="231"/>
      <c r="D940" s="222" t="s">
        <v>77</v>
      </c>
      <c r="E940" s="224">
        <v>2</v>
      </c>
      <c r="F940" s="224">
        <v>6540</v>
      </c>
      <c r="G940" s="224">
        <v>13080</v>
      </c>
      <c r="H940" s="224">
        <v>0</v>
      </c>
      <c r="I940" s="224">
        <v>0</v>
      </c>
      <c r="J940" s="224">
        <v>13080</v>
      </c>
    </row>
    <row r="941" spans="1:10" ht="14.1" customHeight="1" x14ac:dyDescent="0.15">
      <c r="A941" s="231"/>
      <c r="B941" s="231"/>
      <c r="C941" s="231"/>
      <c r="D941" s="222" t="s">
        <v>147</v>
      </c>
      <c r="E941" s="224">
        <v>1</v>
      </c>
      <c r="F941" s="224">
        <v>1154</v>
      </c>
      <c r="G941" s="224">
        <v>1154</v>
      </c>
      <c r="H941" s="224">
        <v>0</v>
      </c>
      <c r="I941" s="224">
        <v>0</v>
      </c>
      <c r="J941" s="224">
        <v>1154</v>
      </c>
    </row>
    <row r="942" spans="1:10" ht="14.1" customHeight="1" x14ac:dyDescent="0.15">
      <c r="A942" s="231"/>
      <c r="B942" s="231"/>
      <c r="C942" s="231"/>
      <c r="D942" s="222" t="s">
        <v>141</v>
      </c>
      <c r="E942" s="224">
        <v>1</v>
      </c>
      <c r="F942" s="224">
        <v>3632</v>
      </c>
      <c r="G942" s="224">
        <v>3632</v>
      </c>
      <c r="H942" s="224">
        <v>0</v>
      </c>
      <c r="I942" s="224">
        <v>0</v>
      </c>
      <c r="J942" s="224">
        <v>3632</v>
      </c>
    </row>
    <row r="943" spans="1:10" ht="14.1" customHeight="1" x14ac:dyDescent="0.15">
      <c r="A943" s="231"/>
      <c r="B943" s="231"/>
      <c r="C943" s="231"/>
      <c r="D943" s="222" t="s">
        <v>136</v>
      </c>
      <c r="E943" s="224">
        <v>5</v>
      </c>
      <c r="F943" s="224">
        <v>3632</v>
      </c>
      <c r="G943" s="224">
        <v>18160</v>
      </c>
      <c r="H943" s="224">
        <v>0</v>
      </c>
      <c r="I943" s="224">
        <v>0</v>
      </c>
      <c r="J943" s="224">
        <v>18160</v>
      </c>
    </row>
    <row r="944" spans="1:10" ht="14.1" customHeight="1" x14ac:dyDescent="0.15">
      <c r="A944" s="231"/>
      <c r="B944" s="231"/>
      <c r="C944" s="231"/>
      <c r="D944" s="222" t="s">
        <v>142</v>
      </c>
      <c r="E944" s="224">
        <v>9</v>
      </c>
      <c r="F944" s="224">
        <v>4887</v>
      </c>
      <c r="G944" s="224">
        <v>43983</v>
      </c>
      <c r="H944" s="224">
        <v>0</v>
      </c>
      <c r="I944" s="224">
        <v>0</v>
      </c>
      <c r="J944" s="224">
        <v>43983</v>
      </c>
    </row>
    <row r="945" spans="1:10" ht="14.1" customHeight="1" x14ac:dyDescent="0.15">
      <c r="A945" s="231"/>
      <c r="B945" s="231"/>
      <c r="C945" s="231"/>
      <c r="D945" s="222" t="s">
        <v>137</v>
      </c>
      <c r="E945" s="224">
        <v>79</v>
      </c>
      <c r="F945" s="224">
        <v>4887</v>
      </c>
      <c r="G945" s="224">
        <v>386073</v>
      </c>
      <c r="H945" s="224">
        <v>0</v>
      </c>
      <c r="I945" s="224">
        <v>0</v>
      </c>
      <c r="J945" s="224">
        <v>386073</v>
      </c>
    </row>
    <row r="946" spans="1:10" ht="29.1" customHeight="1" x14ac:dyDescent="0.15">
      <c r="A946" s="231"/>
      <c r="B946" s="231"/>
      <c r="C946" s="230" t="s">
        <v>156</v>
      </c>
      <c r="D946" s="222" t="s">
        <v>79</v>
      </c>
      <c r="E946" s="224">
        <v>3</v>
      </c>
      <c r="F946" s="224">
        <v>27135</v>
      </c>
      <c r="G946" s="224">
        <v>81405</v>
      </c>
      <c r="H946" s="224">
        <v>1361</v>
      </c>
      <c r="I946" s="224">
        <v>4083</v>
      </c>
      <c r="J946" s="224">
        <v>77322</v>
      </c>
    </row>
    <row r="947" spans="1:10" ht="14.1" customHeight="1" x14ac:dyDescent="0.15">
      <c r="A947" s="231"/>
      <c r="B947" s="231"/>
      <c r="C947" s="231"/>
      <c r="D947" s="222" t="s">
        <v>73</v>
      </c>
      <c r="E947" s="224">
        <v>4</v>
      </c>
      <c r="F947" s="224">
        <v>13933</v>
      </c>
      <c r="G947" s="224">
        <v>55732</v>
      </c>
      <c r="H947" s="224">
        <v>1361</v>
      </c>
      <c r="I947" s="224">
        <v>5444</v>
      </c>
      <c r="J947" s="224">
        <v>50288</v>
      </c>
    </row>
    <row r="948" spans="1:10" ht="14.1" customHeight="1" x14ac:dyDescent="0.15">
      <c r="A948" s="231"/>
      <c r="B948" s="231"/>
      <c r="C948" s="231"/>
      <c r="D948" s="222" t="s">
        <v>71</v>
      </c>
      <c r="E948" s="224">
        <v>5</v>
      </c>
      <c r="F948" s="224">
        <v>7901</v>
      </c>
      <c r="G948" s="224">
        <v>39505</v>
      </c>
      <c r="H948" s="224">
        <v>1361</v>
      </c>
      <c r="I948" s="224">
        <v>6805</v>
      </c>
      <c r="J948" s="224">
        <v>32700</v>
      </c>
    </row>
    <row r="949" spans="1:10" ht="14.1" customHeight="1" x14ac:dyDescent="0.15">
      <c r="A949" s="231"/>
      <c r="B949" s="231"/>
      <c r="C949" s="231"/>
      <c r="D949" s="222" t="s">
        <v>75</v>
      </c>
      <c r="E949" s="224">
        <v>69</v>
      </c>
      <c r="F949" s="224">
        <v>2515</v>
      </c>
      <c r="G949" s="224">
        <v>173535</v>
      </c>
      <c r="H949" s="224">
        <v>1361</v>
      </c>
      <c r="I949" s="224">
        <v>93909</v>
      </c>
      <c r="J949" s="224">
        <v>79626</v>
      </c>
    </row>
    <row r="950" spans="1:10" ht="14.1" customHeight="1" x14ac:dyDescent="0.15">
      <c r="A950" s="231"/>
      <c r="B950" s="231"/>
      <c r="C950" s="231"/>
      <c r="D950" s="222" t="s">
        <v>138</v>
      </c>
      <c r="E950" s="224">
        <v>7</v>
      </c>
      <c r="F950" s="224">
        <v>4993</v>
      </c>
      <c r="G950" s="224">
        <v>34951</v>
      </c>
      <c r="H950" s="224">
        <v>1361</v>
      </c>
      <c r="I950" s="224">
        <v>9527</v>
      </c>
      <c r="J950" s="224">
        <v>25424</v>
      </c>
    </row>
    <row r="951" spans="1:10" ht="14.1" customHeight="1" x14ac:dyDescent="0.15">
      <c r="A951" s="231"/>
      <c r="B951" s="231"/>
      <c r="C951" s="231"/>
      <c r="D951" s="222" t="s">
        <v>139</v>
      </c>
      <c r="E951" s="224">
        <v>15</v>
      </c>
      <c r="F951" s="224">
        <v>6248</v>
      </c>
      <c r="G951" s="224">
        <v>93720</v>
      </c>
      <c r="H951" s="224">
        <v>1361</v>
      </c>
      <c r="I951" s="224">
        <v>20415</v>
      </c>
      <c r="J951" s="224">
        <v>73305</v>
      </c>
    </row>
    <row r="952" spans="1:10" ht="29.1" customHeight="1" x14ac:dyDescent="0.15">
      <c r="A952" s="231"/>
      <c r="B952" s="231"/>
      <c r="C952" s="230" t="s">
        <v>157</v>
      </c>
      <c r="D952" s="222" t="s">
        <v>138</v>
      </c>
      <c r="E952" s="224">
        <v>55</v>
      </c>
      <c r="F952" s="224">
        <v>4605</v>
      </c>
      <c r="G952" s="224">
        <v>253282</v>
      </c>
      <c r="H952" s="224">
        <v>1309</v>
      </c>
      <c r="I952" s="224">
        <v>71995</v>
      </c>
      <c r="J952" s="224">
        <v>181287</v>
      </c>
    </row>
    <row r="953" spans="1:10" ht="14.1" customHeight="1" x14ac:dyDescent="0.15">
      <c r="A953" s="231"/>
      <c r="B953" s="231"/>
      <c r="C953" s="231"/>
      <c r="D953" s="222" t="s">
        <v>139</v>
      </c>
      <c r="E953" s="224">
        <v>4</v>
      </c>
      <c r="F953" s="224">
        <v>5718</v>
      </c>
      <c r="G953" s="224">
        <v>22873</v>
      </c>
      <c r="H953" s="224">
        <v>1309</v>
      </c>
      <c r="I953" s="224">
        <v>5236</v>
      </c>
      <c r="J953" s="224">
        <v>17637</v>
      </c>
    </row>
    <row r="954" spans="1:10" ht="29.1" customHeight="1" x14ac:dyDescent="0.15">
      <c r="A954" s="231"/>
      <c r="B954" s="231"/>
      <c r="C954" s="230" t="s">
        <v>158</v>
      </c>
      <c r="D954" s="222" t="s">
        <v>70</v>
      </c>
      <c r="E954" s="224">
        <v>1</v>
      </c>
      <c r="F954" s="224">
        <v>3128</v>
      </c>
      <c r="G954" s="224">
        <v>3128</v>
      </c>
      <c r="H954" s="224">
        <v>672</v>
      </c>
      <c r="I954" s="224">
        <v>672</v>
      </c>
      <c r="J954" s="224">
        <v>2456</v>
      </c>
    </row>
    <row r="955" spans="1:10" ht="14.1" customHeight="1" x14ac:dyDescent="0.15">
      <c r="A955" s="231"/>
      <c r="B955" s="231"/>
      <c r="C955" s="231"/>
      <c r="D955" s="222" t="s">
        <v>101</v>
      </c>
      <c r="E955" s="224">
        <v>16</v>
      </c>
      <c r="F955" s="224">
        <v>43757</v>
      </c>
      <c r="G955" s="224">
        <v>700112</v>
      </c>
      <c r="H955" s="224">
        <v>672</v>
      </c>
      <c r="I955" s="224">
        <v>10752</v>
      </c>
      <c r="J955" s="224">
        <v>689360</v>
      </c>
    </row>
    <row r="956" spans="1:10" ht="14.1" customHeight="1" x14ac:dyDescent="0.15">
      <c r="A956" s="231"/>
      <c r="B956" s="231"/>
      <c r="C956" s="231"/>
      <c r="D956" s="222" t="s">
        <v>79</v>
      </c>
      <c r="E956" s="224">
        <v>1113</v>
      </c>
      <c r="F956" s="224">
        <v>26446</v>
      </c>
      <c r="G956" s="224">
        <v>29434398</v>
      </c>
      <c r="H956" s="224">
        <v>672</v>
      </c>
      <c r="I956" s="224">
        <v>747936</v>
      </c>
      <c r="J956" s="224">
        <v>28686462</v>
      </c>
    </row>
    <row r="957" spans="1:10" ht="14.1" customHeight="1" x14ac:dyDescent="0.15">
      <c r="A957" s="231"/>
      <c r="B957" s="231"/>
      <c r="C957" s="231"/>
      <c r="D957" s="222" t="s">
        <v>73</v>
      </c>
      <c r="E957" s="224">
        <v>2148</v>
      </c>
      <c r="F957" s="224">
        <v>13244</v>
      </c>
      <c r="G957" s="224">
        <v>28448112</v>
      </c>
      <c r="H957" s="224">
        <v>672</v>
      </c>
      <c r="I957" s="224">
        <v>1443456</v>
      </c>
      <c r="J957" s="224">
        <v>27004656</v>
      </c>
    </row>
    <row r="958" spans="1:10" ht="14.1" customHeight="1" x14ac:dyDescent="0.15">
      <c r="A958" s="231"/>
      <c r="B958" s="231"/>
      <c r="C958" s="231"/>
      <c r="D958" s="222" t="s">
        <v>74</v>
      </c>
      <c r="E958" s="224">
        <v>123</v>
      </c>
      <c r="F958" s="224">
        <v>10288</v>
      </c>
      <c r="G958" s="224">
        <v>1265424</v>
      </c>
      <c r="H958" s="224">
        <v>672</v>
      </c>
      <c r="I958" s="224">
        <v>82656</v>
      </c>
      <c r="J958" s="224">
        <v>1182768</v>
      </c>
    </row>
    <row r="959" spans="1:10" ht="14.1" customHeight="1" x14ac:dyDescent="0.15">
      <c r="A959" s="231"/>
      <c r="B959" s="231"/>
      <c r="C959" s="231"/>
      <c r="D959" s="222" t="s">
        <v>71</v>
      </c>
      <c r="E959" s="224">
        <v>144</v>
      </c>
      <c r="F959" s="224">
        <v>7212</v>
      </c>
      <c r="G959" s="224">
        <v>1038528</v>
      </c>
      <c r="H959" s="224">
        <v>672</v>
      </c>
      <c r="I959" s="224">
        <v>96768</v>
      </c>
      <c r="J959" s="224">
        <v>941760</v>
      </c>
    </row>
    <row r="960" spans="1:10" ht="14.1" customHeight="1" x14ac:dyDescent="0.15">
      <c r="A960" s="231"/>
      <c r="B960" s="231"/>
      <c r="C960" s="231"/>
      <c r="D960" s="222" t="s">
        <v>72</v>
      </c>
      <c r="E960" s="224">
        <v>6</v>
      </c>
      <c r="F960" s="224">
        <v>4743</v>
      </c>
      <c r="G960" s="224">
        <v>28458</v>
      </c>
      <c r="H960" s="224">
        <v>672</v>
      </c>
      <c r="I960" s="224">
        <v>4032</v>
      </c>
      <c r="J960" s="224">
        <v>24426</v>
      </c>
    </row>
    <row r="961" spans="1:10" ht="14.1" customHeight="1" x14ac:dyDescent="0.15">
      <c r="A961" s="231"/>
      <c r="B961" s="231"/>
      <c r="C961" s="231"/>
      <c r="D961" s="222" t="s">
        <v>75</v>
      </c>
      <c r="E961" s="224">
        <v>276</v>
      </c>
      <c r="F961" s="224">
        <v>1826</v>
      </c>
      <c r="G961" s="224">
        <v>503976</v>
      </c>
      <c r="H961" s="224">
        <v>672</v>
      </c>
      <c r="I961" s="224">
        <v>185472</v>
      </c>
      <c r="J961" s="224">
        <v>318504</v>
      </c>
    </row>
    <row r="962" spans="1:10" ht="14.1" customHeight="1" x14ac:dyDescent="0.15">
      <c r="A962" s="231"/>
      <c r="B962" s="231"/>
      <c r="C962" s="231"/>
      <c r="D962" s="222" t="s">
        <v>69</v>
      </c>
      <c r="E962" s="224">
        <v>10</v>
      </c>
      <c r="F962" s="224">
        <v>29473</v>
      </c>
      <c r="G962" s="224">
        <v>294730</v>
      </c>
      <c r="H962" s="224">
        <v>672</v>
      </c>
      <c r="I962" s="224">
        <v>6720</v>
      </c>
      <c r="J962" s="224">
        <v>288010</v>
      </c>
    </row>
    <row r="963" spans="1:10" ht="14.1" customHeight="1" x14ac:dyDescent="0.15">
      <c r="A963" s="231"/>
      <c r="B963" s="231"/>
      <c r="C963" s="231"/>
      <c r="D963" s="222" t="s">
        <v>138</v>
      </c>
      <c r="E963" s="224">
        <v>499</v>
      </c>
      <c r="F963" s="224">
        <v>4304</v>
      </c>
      <c r="G963" s="224">
        <v>2147696</v>
      </c>
      <c r="H963" s="224">
        <v>672</v>
      </c>
      <c r="I963" s="224">
        <v>335328</v>
      </c>
      <c r="J963" s="224">
        <v>1812368</v>
      </c>
    </row>
    <row r="964" spans="1:10" ht="14.1" customHeight="1" x14ac:dyDescent="0.15">
      <c r="A964" s="231"/>
      <c r="B964" s="231"/>
      <c r="C964" s="231"/>
      <c r="D964" s="222" t="s">
        <v>139</v>
      </c>
      <c r="E964" s="224">
        <v>907</v>
      </c>
      <c r="F964" s="224">
        <v>5559</v>
      </c>
      <c r="G964" s="224">
        <v>5042013</v>
      </c>
      <c r="H964" s="224">
        <v>672</v>
      </c>
      <c r="I964" s="224">
        <v>609504</v>
      </c>
      <c r="J964" s="224">
        <v>4432509</v>
      </c>
    </row>
    <row r="965" spans="1:10" ht="14.1" customHeight="1" x14ac:dyDescent="0.15">
      <c r="A965" s="231"/>
      <c r="B965" s="235" t="s">
        <v>164</v>
      </c>
      <c r="C965" s="223" t="s">
        <v>67</v>
      </c>
      <c r="D965" s="222" t="s">
        <v>85</v>
      </c>
      <c r="E965" s="224">
        <v>1</v>
      </c>
      <c r="F965" s="224">
        <v>25774</v>
      </c>
      <c r="G965" s="224">
        <v>25774</v>
      </c>
      <c r="H965" s="224">
        <v>1219</v>
      </c>
      <c r="I965" s="224">
        <v>1219</v>
      </c>
      <c r="J965" s="224">
        <v>24555</v>
      </c>
    </row>
    <row r="966" spans="1:10" ht="29.1" customHeight="1" x14ac:dyDescent="0.15">
      <c r="A966" s="231"/>
      <c r="B966" s="231"/>
      <c r="C966" s="230" t="s">
        <v>158</v>
      </c>
      <c r="D966" s="222" t="s">
        <v>101</v>
      </c>
      <c r="E966" s="224">
        <v>2</v>
      </c>
      <c r="F966" s="224">
        <v>43757</v>
      </c>
      <c r="G966" s="224">
        <v>87514</v>
      </c>
      <c r="H966" s="224">
        <v>1891</v>
      </c>
      <c r="I966" s="224">
        <v>3782</v>
      </c>
      <c r="J966" s="224">
        <v>83732</v>
      </c>
    </row>
    <row r="967" spans="1:10" ht="14.1" customHeight="1" x14ac:dyDescent="0.15">
      <c r="A967" s="231"/>
      <c r="B967" s="231"/>
      <c r="C967" s="231"/>
      <c r="D967" s="222" t="s">
        <v>79</v>
      </c>
      <c r="E967" s="224">
        <v>43</v>
      </c>
      <c r="F967" s="224">
        <v>26446</v>
      </c>
      <c r="G967" s="224">
        <v>1137178</v>
      </c>
      <c r="H967" s="224">
        <v>1891</v>
      </c>
      <c r="I967" s="224">
        <v>81313</v>
      </c>
      <c r="J967" s="224">
        <v>1055865</v>
      </c>
    </row>
    <row r="968" spans="1:10" ht="14.1" customHeight="1" x14ac:dyDescent="0.15">
      <c r="A968" s="231"/>
      <c r="B968" s="231"/>
      <c r="C968" s="231"/>
      <c r="D968" s="222" t="s">
        <v>73</v>
      </c>
      <c r="E968" s="224">
        <v>11</v>
      </c>
      <c r="F968" s="224">
        <v>13244</v>
      </c>
      <c r="G968" s="224">
        <v>145684</v>
      </c>
      <c r="H968" s="224">
        <v>1891</v>
      </c>
      <c r="I968" s="224">
        <v>20801</v>
      </c>
      <c r="J968" s="224">
        <v>124883</v>
      </c>
    </row>
    <row r="969" spans="1:10" ht="14.1" customHeight="1" x14ac:dyDescent="0.15">
      <c r="A969" s="231"/>
      <c r="B969" s="231"/>
      <c r="C969" s="231"/>
      <c r="D969" s="222" t="s">
        <v>71</v>
      </c>
      <c r="E969" s="224">
        <v>22</v>
      </c>
      <c r="F969" s="224">
        <v>7212</v>
      </c>
      <c r="G969" s="224">
        <v>158664</v>
      </c>
      <c r="H969" s="224">
        <v>1891</v>
      </c>
      <c r="I969" s="224">
        <v>41602</v>
      </c>
      <c r="J969" s="224">
        <v>117062</v>
      </c>
    </row>
    <row r="970" spans="1:10" ht="14.1" customHeight="1" x14ac:dyDescent="0.15">
      <c r="A970" s="231"/>
      <c r="B970" s="231"/>
      <c r="C970" s="231"/>
      <c r="D970" s="222" t="s">
        <v>82</v>
      </c>
      <c r="E970" s="224">
        <v>11</v>
      </c>
      <c r="F970" s="224">
        <v>2980</v>
      </c>
      <c r="G970" s="224">
        <v>32780</v>
      </c>
      <c r="H970" s="224">
        <v>1891</v>
      </c>
      <c r="I970" s="224">
        <v>20801</v>
      </c>
      <c r="J970" s="224">
        <v>11979</v>
      </c>
    </row>
    <row r="971" spans="1:10" ht="14.1" customHeight="1" x14ac:dyDescent="0.15">
      <c r="A971" s="231" t="s">
        <v>50</v>
      </c>
      <c r="B971" s="231" t="s">
        <v>53</v>
      </c>
      <c r="C971" s="231"/>
      <c r="D971" s="231"/>
      <c r="E971" s="224">
        <v>21587</v>
      </c>
      <c r="F971" s="224"/>
      <c r="G971" s="224">
        <v>245897655</v>
      </c>
      <c r="H971" s="224"/>
      <c r="I971" s="224">
        <v>36070310</v>
      </c>
      <c r="J971" s="224">
        <v>209827345</v>
      </c>
    </row>
    <row r="972" spans="1:10" ht="14.1" customHeight="1" x14ac:dyDescent="0.15">
      <c r="A972" s="231"/>
      <c r="B972" s="222" t="s">
        <v>63</v>
      </c>
      <c r="C972" s="222" t="s">
        <v>64</v>
      </c>
      <c r="D972" s="222" t="s">
        <v>65</v>
      </c>
      <c r="E972" s="233">
        <v>47</v>
      </c>
      <c r="F972" s="233">
        <v>13948</v>
      </c>
      <c r="G972" s="233">
        <v>655556</v>
      </c>
      <c r="H972" s="233">
        <v>0</v>
      </c>
      <c r="I972" s="233">
        <v>0</v>
      </c>
      <c r="J972" s="233">
        <v>655556</v>
      </c>
    </row>
    <row r="973" spans="1:10" ht="14.1" customHeight="1" x14ac:dyDescent="0.15">
      <c r="A973" s="231"/>
      <c r="B973" s="235" t="s">
        <v>66</v>
      </c>
      <c r="C973" s="232" t="s">
        <v>67</v>
      </c>
      <c r="D973" s="222" t="s">
        <v>133</v>
      </c>
      <c r="E973" s="234"/>
      <c r="F973" s="234"/>
      <c r="G973" s="234"/>
      <c r="H973" s="234"/>
      <c r="I973" s="234"/>
      <c r="J973" s="234"/>
    </row>
    <row r="974" spans="1:10" ht="14.1" customHeight="1" x14ac:dyDescent="0.15">
      <c r="A974" s="231"/>
      <c r="B974" s="231"/>
      <c r="C974" s="231"/>
      <c r="D974" s="222" t="s">
        <v>131</v>
      </c>
      <c r="E974" s="224">
        <v>399</v>
      </c>
      <c r="F974" s="224">
        <v>13948</v>
      </c>
      <c r="G974" s="224">
        <v>5565252</v>
      </c>
      <c r="H974" s="224">
        <v>0</v>
      </c>
      <c r="I974" s="224">
        <v>0</v>
      </c>
      <c r="J974" s="224">
        <v>5565252</v>
      </c>
    </row>
    <row r="975" spans="1:10" ht="29.1" customHeight="1" x14ac:dyDescent="0.15">
      <c r="A975" s="231"/>
      <c r="B975" s="231"/>
      <c r="C975" s="221" t="s">
        <v>156</v>
      </c>
      <c r="D975" s="222" t="s">
        <v>132</v>
      </c>
      <c r="E975" s="224">
        <v>11</v>
      </c>
      <c r="F975" s="224">
        <v>15309</v>
      </c>
      <c r="G975" s="224">
        <v>168399</v>
      </c>
      <c r="H975" s="224">
        <v>2580</v>
      </c>
      <c r="I975" s="224">
        <v>28380</v>
      </c>
      <c r="J975" s="224">
        <v>140019</v>
      </c>
    </row>
    <row r="976" spans="1:10" ht="29.1" customHeight="1" x14ac:dyDescent="0.15">
      <c r="A976" s="231"/>
      <c r="B976" s="231"/>
      <c r="C976" s="221" t="s">
        <v>158</v>
      </c>
      <c r="D976" s="222" t="s">
        <v>132</v>
      </c>
      <c r="E976" s="224">
        <v>4690</v>
      </c>
      <c r="F976" s="224">
        <v>14620</v>
      </c>
      <c r="G976" s="224">
        <v>68567800</v>
      </c>
      <c r="H976" s="224">
        <v>1891</v>
      </c>
      <c r="I976" s="224">
        <v>8868790</v>
      </c>
      <c r="J976" s="224">
        <v>59699010</v>
      </c>
    </row>
    <row r="977" spans="1:10" ht="42.95" customHeight="1" x14ac:dyDescent="0.15">
      <c r="A977" s="231"/>
      <c r="B977" s="230" t="s">
        <v>168</v>
      </c>
      <c r="C977" s="232" t="s">
        <v>67</v>
      </c>
      <c r="D977" s="222" t="s">
        <v>144</v>
      </c>
      <c r="E977" s="224">
        <v>3</v>
      </c>
      <c r="F977" s="224">
        <v>25774</v>
      </c>
      <c r="G977" s="224">
        <v>77322</v>
      </c>
      <c r="H977" s="224">
        <v>0</v>
      </c>
      <c r="I977" s="224">
        <v>0</v>
      </c>
      <c r="J977" s="224">
        <v>77322</v>
      </c>
    </row>
    <row r="978" spans="1:10" ht="14.1" customHeight="1" x14ac:dyDescent="0.15">
      <c r="A978" s="231"/>
      <c r="B978" s="231"/>
      <c r="C978" s="231"/>
      <c r="D978" s="222" t="s">
        <v>85</v>
      </c>
      <c r="E978" s="224">
        <v>5</v>
      </c>
      <c r="F978" s="224">
        <v>25774</v>
      </c>
      <c r="G978" s="224">
        <v>128870</v>
      </c>
      <c r="H978" s="224">
        <v>0</v>
      </c>
      <c r="I978" s="224">
        <v>0</v>
      </c>
      <c r="J978" s="224">
        <v>128870</v>
      </c>
    </row>
    <row r="979" spans="1:10" ht="14.1" customHeight="1" x14ac:dyDescent="0.15">
      <c r="A979" s="231"/>
      <c r="B979" s="231"/>
      <c r="C979" s="231"/>
      <c r="D979" s="222" t="s">
        <v>140</v>
      </c>
      <c r="E979" s="224">
        <v>5</v>
      </c>
      <c r="F979" s="224">
        <v>12572</v>
      </c>
      <c r="G979" s="224">
        <v>62860</v>
      </c>
      <c r="H979" s="224">
        <v>0</v>
      </c>
      <c r="I979" s="224">
        <v>0</v>
      </c>
      <c r="J979" s="224">
        <v>62860</v>
      </c>
    </row>
    <row r="980" spans="1:10" ht="14.1" customHeight="1" x14ac:dyDescent="0.15">
      <c r="A980" s="231"/>
      <c r="B980" s="231"/>
      <c r="C980" s="231"/>
      <c r="D980" s="222" t="s">
        <v>145</v>
      </c>
      <c r="E980" s="224">
        <v>3</v>
      </c>
      <c r="F980" s="224">
        <v>9616</v>
      </c>
      <c r="G980" s="224">
        <v>28848</v>
      </c>
      <c r="H980" s="224">
        <v>0</v>
      </c>
      <c r="I980" s="224">
        <v>0</v>
      </c>
      <c r="J980" s="224">
        <v>28848</v>
      </c>
    </row>
    <row r="981" spans="1:10" ht="14.1" customHeight="1" x14ac:dyDescent="0.15">
      <c r="A981" s="231"/>
      <c r="B981" s="231"/>
      <c r="C981" s="231"/>
      <c r="D981" s="222" t="s">
        <v>135</v>
      </c>
      <c r="E981" s="224">
        <v>7</v>
      </c>
      <c r="F981" s="224">
        <v>6540</v>
      </c>
      <c r="G981" s="224">
        <v>45780</v>
      </c>
      <c r="H981" s="224">
        <v>0</v>
      </c>
      <c r="I981" s="224">
        <v>0</v>
      </c>
      <c r="J981" s="224">
        <v>45780</v>
      </c>
    </row>
    <row r="982" spans="1:10" ht="14.1" customHeight="1" x14ac:dyDescent="0.15">
      <c r="A982" s="231"/>
      <c r="B982" s="231"/>
      <c r="C982" s="231"/>
      <c r="D982" s="222" t="s">
        <v>77</v>
      </c>
      <c r="E982" s="224">
        <v>4</v>
      </c>
      <c r="F982" s="224">
        <v>6540</v>
      </c>
      <c r="G982" s="224">
        <v>26160</v>
      </c>
      <c r="H982" s="224">
        <v>0</v>
      </c>
      <c r="I982" s="224">
        <v>0</v>
      </c>
      <c r="J982" s="224">
        <v>26160</v>
      </c>
    </row>
    <row r="983" spans="1:10" ht="14.1" customHeight="1" x14ac:dyDescent="0.15">
      <c r="A983" s="231"/>
      <c r="B983" s="231"/>
      <c r="C983" s="231"/>
      <c r="D983" s="222" t="s">
        <v>148</v>
      </c>
      <c r="E983" s="224">
        <v>1</v>
      </c>
      <c r="F983" s="224">
        <v>4071</v>
      </c>
      <c r="G983" s="224">
        <v>4071</v>
      </c>
      <c r="H983" s="224">
        <v>0</v>
      </c>
      <c r="I983" s="224">
        <v>0</v>
      </c>
      <c r="J983" s="224">
        <v>4071</v>
      </c>
    </row>
    <row r="984" spans="1:10" ht="14.1" customHeight="1" x14ac:dyDescent="0.15">
      <c r="A984" s="231"/>
      <c r="B984" s="231"/>
      <c r="C984" s="231"/>
      <c r="D984" s="222" t="s">
        <v>146</v>
      </c>
      <c r="E984" s="224">
        <v>1</v>
      </c>
      <c r="F984" s="224">
        <v>2308</v>
      </c>
      <c r="G984" s="224">
        <v>2308</v>
      </c>
      <c r="H984" s="224">
        <v>0</v>
      </c>
      <c r="I984" s="224">
        <v>0</v>
      </c>
      <c r="J984" s="224">
        <v>2308</v>
      </c>
    </row>
    <row r="985" spans="1:10" ht="14.1" customHeight="1" x14ac:dyDescent="0.15">
      <c r="A985" s="231"/>
      <c r="B985" s="231"/>
      <c r="C985" s="231"/>
      <c r="D985" s="222" t="s">
        <v>141</v>
      </c>
      <c r="E985" s="224">
        <v>5</v>
      </c>
      <c r="F985" s="224">
        <v>3632</v>
      </c>
      <c r="G985" s="224">
        <v>18160</v>
      </c>
      <c r="H985" s="224">
        <v>0</v>
      </c>
      <c r="I985" s="224">
        <v>0</v>
      </c>
      <c r="J985" s="224">
        <v>18160</v>
      </c>
    </row>
    <row r="986" spans="1:10" ht="14.1" customHeight="1" x14ac:dyDescent="0.15">
      <c r="A986" s="231"/>
      <c r="B986" s="231"/>
      <c r="C986" s="231"/>
      <c r="D986" s="222" t="s">
        <v>136</v>
      </c>
      <c r="E986" s="224">
        <v>33</v>
      </c>
      <c r="F986" s="224">
        <v>3632</v>
      </c>
      <c r="G986" s="224">
        <v>119856</v>
      </c>
      <c r="H986" s="224">
        <v>0</v>
      </c>
      <c r="I986" s="224">
        <v>0</v>
      </c>
      <c r="J986" s="224">
        <v>119856</v>
      </c>
    </row>
    <row r="987" spans="1:10" ht="14.1" customHeight="1" x14ac:dyDescent="0.15">
      <c r="A987" s="231"/>
      <c r="B987" s="231"/>
      <c r="C987" s="231"/>
      <c r="D987" s="222" t="s">
        <v>142</v>
      </c>
      <c r="E987" s="224">
        <v>1</v>
      </c>
      <c r="F987" s="224">
        <v>4887</v>
      </c>
      <c r="G987" s="224">
        <v>4887</v>
      </c>
      <c r="H987" s="224">
        <v>0</v>
      </c>
      <c r="I987" s="224">
        <v>0</v>
      </c>
      <c r="J987" s="224">
        <v>4887</v>
      </c>
    </row>
    <row r="988" spans="1:10" ht="14.1" customHeight="1" x14ac:dyDescent="0.15">
      <c r="A988" s="231"/>
      <c r="B988" s="231"/>
      <c r="C988" s="231"/>
      <c r="D988" s="222" t="s">
        <v>137</v>
      </c>
      <c r="E988" s="224">
        <v>38</v>
      </c>
      <c r="F988" s="224">
        <v>4887</v>
      </c>
      <c r="G988" s="224">
        <v>185706</v>
      </c>
      <c r="H988" s="224">
        <v>0</v>
      </c>
      <c r="I988" s="224">
        <v>0</v>
      </c>
      <c r="J988" s="224">
        <v>185706</v>
      </c>
    </row>
    <row r="989" spans="1:10" ht="29.1" customHeight="1" x14ac:dyDescent="0.15">
      <c r="A989" s="231"/>
      <c r="B989" s="231"/>
      <c r="C989" s="230" t="s">
        <v>156</v>
      </c>
      <c r="D989" s="222" t="s">
        <v>70</v>
      </c>
      <c r="E989" s="224">
        <v>14</v>
      </c>
      <c r="F989" s="224">
        <v>3817</v>
      </c>
      <c r="G989" s="224">
        <v>53438</v>
      </c>
      <c r="H989" s="224">
        <v>1361</v>
      </c>
      <c r="I989" s="224">
        <v>19054</v>
      </c>
      <c r="J989" s="224">
        <v>34384</v>
      </c>
    </row>
    <row r="990" spans="1:10" ht="14.1" customHeight="1" x14ac:dyDescent="0.15">
      <c r="A990" s="231"/>
      <c r="B990" s="231"/>
      <c r="C990" s="231"/>
      <c r="D990" s="222" t="s">
        <v>79</v>
      </c>
      <c r="E990" s="224">
        <v>5</v>
      </c>
      <c r="F990" s="224">
        <v>27135</v>
      </c>
      <c r="G990" s="224">
        <v>135675</v>
      </c>
      <c r="H990" s="224">
        <v>1361</v>
      </c>
      <c r="I990" s="224">
        <v>6805</v>
      </c>
      <c r="J990" s="224">
        <v>128870</v>
      </c>
    </row>
    <row r="991" spans="1:10" ht="14.1" customHeight="1" x14ac:dyDescent="0.15">
      <c r="A991" s="231"/>
      <c r="B991" s="231"/>
      <c r="C991" s="231"/>
      <c r="D991" s="222" t="s">
        <v>71</v>
      </c>
      <c r="E991" s="224">
        <v>15</v>
      </c>
      <c r="F991" s="224">
        <v>7901</v>
      </c>
      <c r="G991" s="224">
        <v>118515</v>
      </c>
      <c r="H991" s="224">
        <v>1361</v>
      </c>
      <c r="I991" s="224">
        <v>20415</v>
      </c>
      <c r="J991" s="224">
        <v>98100</v>
      </c>
    </row>
    <row r="992" spans="1:10" ht="14.1" customHeight="1" x14ac:dyDescent="0.15">
      <c r="A992" s="231"/>
      <c r="B992" s="231"/>
      <c r="C992" s="231"/>
      <c r="D992" s="222" t="s">
        <v>82</v>
      </c>
      <c r="E992" s="224">
        <v>10</v>
      </c>
      <c r="F992" s="224">
        <v>3669</v>
      </c>
      <c r="G992" s="224">
        <v>36690</v>
      </c>
      <c r="H992" s="224">
        <v>1361</v>
      </c>
      <c r="I992" s="224">
        <v>13610</v>
      </c>
      <c r="J992" s="224">
        <v>23080</v>
      </c>
    </row>
    <row r="993" spans="1:10" ht="14.1" customHeight="1" x14ac:dyDescent="0.15">
      <c r="A993" s="231"/>
      <c r="B993" s="231"/>
      <c r="C993" s="231"/>
      <c r="D993" s="222" t="s">
        <v>69</v>
      </c>
      <c r="E993" s="224">
        <v>4</v>
      </c>
      <c r="F993" s="224">
        <v>30162</v>
      </c>
      <c r="G993" s="224">
        <v>120648</v>
      </c>
      <c r="H993" s="224">
        <v>1361</v>
      </c>
      <c r="I993" s="224">
        <v>5444</v>
      </c>
      <c r="J993" s="224">
        <v>115204</v>
      </c>
    </row>
    <row r="994" spans="1:10" ht="14.1" customHeight="1" x14ac:dyDescent="0.15">
      <c r="A994" s="231"/>
      <c r="B994" s="231"/>
      <c r="C994" s="231"/>
      <c r="D994" s="222" t="s">
        <v>139</v>
      </c>
      <c r="E994" s="224">
        <v>1</v>
      </c>
      <c r="F994" s="224">
        <v>6248</v>
      </c>
      <c r="G994" s="224">
        <v>6248</v>
      </c>
      <c r="H994" s="224">
        <v>1361</v>
      </c>
      <c r="I994" s="224">
        <v>1361</v>
      </c>
      <c r="J994" s="224">
        <v>4887</v>
      </c>
    </row>
    <row r="995" spans="1:10" ht="29.1" customHeight="1" x14ac:dyDescent="0.15">
      <c r="A995" s="231"/>
      <c r="B995" s="231"/>
      <c r="C995" s="230" t="s">
        <v>158</v>
      </c>
      <c r="D995" s="222" t="s">
        <v>70</v>
      </c>
      <c r="E995" s="224">
        <v>340</v>
      </c>
      <c r="F995" s="224">
        <v>3128</v>
      </c>
      <c r="G995" s="224">
        <v>1063520</v>
      </c>
      <c r="H995" s="224">
        <v>672</v>
      </c>
      <c r="I995" s="224">
        <v>228480</v>
      </c>
      <c r="J995" s="224">
        <v>835040</v>
      </c>
    </row>
    <row r="996" spans="1:10" ht="14.1" customHeight="1" x14ac:dyDescent="0.15">
      <c r="A996" s="231"/>
      <c r="B996" s="231"/>
      <c r="C996" s="231"/>
      <c r="D996" s="222" t="s">
        <v>101</v>
      </c>
      <c r="E996" s="224">
        <v>2</v>
      </c>
      <c r="F996" s="224">
        <v>43757</v>
      </c>
      <c r="G996" s="224">
        <v>87514</v>
      </c>
      <c r="H996" s="224">
        <v>672</v>
      </c>
      <c r="I996" s="224">
        <v>1344</v>
      </c>
      <c r="J996" s="224">
        <v>86170</v>
      </c>
    </row>
    <row r="997" spans="1:10" ht="14.1" customHeight="1" x14ac:dyDescent="0.15">
      <c r="A997" s="231"/>
      <c r="B997" s="231"/>
      <c r="C997" s="231"/>
      <c r="D997" s="222" t="s">
        <v>79</v>
      </c>
      <c r="E997" s="224">
        <v>375</v>
      </c>
      <c r="F997" s="224">
        <v>26446</v>
      </c>
      <c r="G997" s="224">
        <v>9917250</v>
      </c>
      <c r="H997" s="224">
        <v>672</v>
      </c>
      <c r="I997" s="224">
        <v>252000</v>
      </c>
      <c r="J997" s="224">
        <v>9665250</v>
      </c>
    </row>
    <row r="998" spans="1:10" ht="14.1" customHeight="1" x14ac:dyDescent="0.15">
      <c r="A998" s="231"/>
      <c r="B998" s="231"/>
      <c r="C998" s="231"/>
      <c r="D998" s="222" t="s">
        <v>73</v>
      </c>
      <c r="E998" s="224">
        <v>204</v>
      </c>
      <c r="F998" s="224">
        <v>13244</v>
      </c>
      <c r="G998" s="224">
        <v>2701776</v>
      </c>
      <c r="H998" s="224">
        <v>672</v>
      </c>
      <c r="I998" s="224">
        <v>137088</v>
      </c>
      <c r="J998" s="224">
        <v>2564688</v>
      </c>
    </row>
    <row r="999" spans="1:10" ht="14.1" customHeight="1" x14ac:dyDescent="0.15">
      <c r="A999" s="231"/>
      <c r="B999" s="231"/>
      <c r="C999" s="231"/>
      <c r="D999" s="222" t="s">
        <v>74</v>
      </c>
      <c r="E999" s="224">
        <v>5</v>
      </c>
      <c r="F999" s="224">
        <v>10288</v>
      </c>
      <c r="G999" s="224">
        <v>51440</v>
      </c>
      <c r="H999" s="224">
        <v>672</v>
      </c>
      <c r="I999" s="224">
        <v>3360</v>
      </c>
      <c r="J999" s="224">
        <v>48080</v>
      </c>
    </row>
    <row r="1000" spans="1:10" ht="14.1" customHeight="1" x14ac:dyDescent="0.15">
      <c r="A1000" s="231"/>
      <c r="B1000" s="231"/>
      <c r="C1000" s="231"/>
      <c r="D1000" s="222" t="s">
        <v>71</v>
      </c>
      <c r="E1000" s="224">
        <v>234</v>
      </c>
      <c r="F1000" s="224">
        <v>7212</v>
      </c>
      <c r="G1000" s="224">
        <v>1687608</v>
      </c>
      <c r="H1000" s="224">
        <v>672</v>
      </c>
      <c r="I1000" s="224">
        <v>157248</v>
      </c>
      <c r="J1000" s="224">
        <v>1530360</v>
      </c>
    </row>
    <row r="1001" spans="1:10" ht="14.1" customHeight="1" x14ac:dyDescent="0.15">
      <c r="A1001" s="231"/>
      <c r="B1001" s="231"/>
      <c r="C1001" s="231"/>
      <c r="D1001" s="222" t="s">
        <v>72</v>
      </c>
      <c r="E1001" s="224">
        <v>4</v>
      </c>
      <c r="F1001" s="224">
        <v>4743</v>
      </c>
      <c r="G1001" s="224">
        <v>18972</v>
      </c>
      <c r="H1001" s="224">
        <v>672</v>
      </c>
      <c r="I1001" s="224">
        <v>2688</v>
      </c>
      <c r="J1001" s="224">
        <v>16284</v>
      </c>
    </row>
    <row r="1002" spans="1:10" ht="14.1" customHeight="1" x14ac:dyDescent="0.15">
      <c r="A1002" s="231"/>
      <c r="B1002" s="231"/>
      <c r="C1002" s="231"/>
      <c r="D1002" s="222" t="s">
        <v>82</v>
      </c>
      <c r="E1002" s="224">
        <v>334</v>
      </c>
      <c r="F1002" s="224">
        <v>2980</v>
      </c>
      <c r="G1002" s="224">
        <v>995320</v>
      </c>
      <c r="H1002" s="224">
        <v>672</v>
      </c>
      <c r="I1002" s="224">
        <v>224448</v>
      </c>
      <c r="J1002" s="224">
        <v>770872</v>
      </c>
    </row>
    <row r="1003" spans="1:10" ht="14.1" customHeight="1" x14ac:dyDescent="0.15">
      <c r="A1003" s="231"/>
      <c r="B1003" s="231"/>
      <c r="C1003" s="231"/>
      <c r="D1003" s="222" t="s">
        <v>75</v>
      </c>
      <c r="E1003" s="224">
        <v>1</v>
      </c>
      <c r="F1003" s="224">
        <v>1826</v>
      </c>
      <c r="G1003" s="224">
        <v>1826</v>
      </c>
      <c r="H1003" s="224">
        <v>672</v>
      </c>
      <c r="I1003" s="224">
        <v>672</v>
      </c>
      <c r="J1003" s="224">
        <v>1154</v>
      </c>
    </row>
    <row r="1004" spans="1:10" ht="14.1" customHeight="1" x14ac:dyDescent="0.15">
      <c r="A1004" s="231"/>
      <c r="B1004" s="231"/>
      <c r="C1004" s="231"/>
      <c r="D1004" s="222" t="s">
        <v>69</v>
      </c>
      <c r="E1004" s="224">
        <v>75</v>
      </c>
      <c r="F1004" s="224">
        <v>29473</v>
      </c>
      <c r="G1004" s="224">
        <v>2210475</v>
      </c>
      <c r="H1004" s="224">
        <v>672</v>
      </c>
      <c r="I1004" s="224">
        <v>50400</v>
      </c>
      <c r="J1004" s="224">
        <v>2160075</v>
      </c>
    </row>
    <row r="1005" spans="1:10" ht="14.1" customHeight="1" x14ac:dyDescent="0.15">
      <c r="A1005" s="231"/>
      <c r="B1005" s="231"/>
      <c r="C1005" s="231"/>
      <c r="D1005" s="222" t="s">
        <v>138</v>
      </c>
      <c r="E1005" s="224">
        <v>785</v>
      </c>
      <c r="F1005" s="224">
        <v>4304</v>
      </c>
      <c r="G1005" s="224">
        <v>3378640</v>
      </c>
      <c r="H1005" s="224">
        <v>672</v>
      </c>
      <c r="I1005" s="224">
        <v>527520</v>
      </c>
      <c r="J1005" s="224">
        <v>2851120</v>
      </c>
    </row>
    <row r="1006" spans="1:10" ht="14.1" customHeight="1" x14ac:dyDescent="0.15">
      <c r="A1006" s="231"/>
      <c r="B1006" s="231"/>
      <c r="C1006" s="231"/>
      <c r="D1006" s="222" t="s">
        <v>139</v>
      </c>
      <c r="E1006" s="224">
        <v>536</v>
      </c>
      <c r="F1006" s="224">
        <v>5559</v>
      </c>
      <c r="G1006" s="224">
        <v>2979624</v>
      </c>
      <c r="H1006" s="224">
        <v>672</v>
      </c>
      <c r="I1006" s="224">
        <v>360192</v>
      </c>
      <c r="J1006" s="224">
        <v>2619432</v>
      </c>
    </row>
    <row r="1007" spans="1:10" ht="14.1" customHeight="1" x14ac:dyDescent="0.15">
      <c r="A1007" s="231"/>
      <c r="B1007" s="235" t="s">
        <v>164</v>
      </c>
      <c r="C1007" s="232" t="s">
        <v>67</v>
      </c>
      <c r="D1007" s="222" t="s">
        <v>144</v>
      </c>
      <c r="E1007" s="224">
        <v>29</v>
      </c>
      <c r="F1007" s="224">
        <v>25774</v>
      </c>
      <c r="G1007" s="224">
        <v>747446</v>
      </c>
      <c r="H1007" s="224">
        <v>1219</v>
      </c>
      <c r="I1007" s="224">
        <v>35351</v>
      </c>
      <c r="J1007" s="224">
        <v>712095</v>
      </c>
    </row>
    <row r="1008" spans="1:10" ht="14.1" customHeight="1" x14ac:dyDescent="0.15">
      <c r="A1008" s="231"/>
      <c r="B1008" s="231"/>
      <c r="C1008" s="231"/>
      <c r="D1008" s="222" t="s">
        <v>85</v>
      </c>
      <c r="E1008" s="224">
        <v>18</v>
      </c>
      <c r="F1008" s="224">
        <v>25774</v>
      </c>
      <c r="G1008" s="224">
        <v>463932</v>
      </c>
      <c r="H1008" s="224">
        <v>1219</v>
      </c>
      <c r="I1008" s="224">
        <v>21942</v>
      </c>
      <c r="J1008" s="224">
        <v>441990</v>
      </c>
    </row>
    <row r="1009" spans="1:10" ht="14.1" customHeight="1" x14ac:dyDescent="0.15">
      <c r="A1009" s="231"/>
      <c r="B1009" s="231"/>
      <c r="C1009" s="231"/>
      <c r="D1009" s="222" t="s">
        <v>140</v>
      </c>
      <c r="E1009" s="224">
        <v>6</v>
      </c>
      <c r="F1009" s="224">
        <v>12572</v>
      </c>
      <c r="G1009" s="224">
        <v>75432</v>
      </c>
      <c r="H1009" s="224">
        <v>1219</v>
      </c>
      <c r="I1009" s="224">
        <v>7314</v>
      </c>
      <c r="J1009" s="224">
        <v>68118</v>
      </c>
    </row>
    <row r="1010" spans="1:10" ht="14.1" customHeight="1" x14ac:dyDescent="0.15">
      <c r="A1010" s="231"/>
      <c r="B1010" s="231"/>
      <c r="C1010" s="231"/>
      <c r="D1010" s="222" t="s">
        <v>78</v>
      </c>
      <c r="E1010" s="224">
        <v>2</v>
      </c>
      <c r="F1010" s="224">
        <v>12572</v>
      </c>
      <c r="G1010" s="224">
        <v>25144</v>
      </c>
      <c r="H1010" s="224">
        <v>1219</v>
      </c>
      <c r="I1010" s="224">
        <v>2438</v>
      </c>
      <c r="J1010" s="224">
        <v>22706</v>
      </c>
    </row>
    <row r="1011" spans="1:10" ht="14.1" customHeight="1" x14ac:dyDescent="0.15">
      <c r="A1011" s="231"/>
      <c r="B1011" s="231"/>
      <c r="C1011" s="231"/>
      <c r="D1011" s="222" t="s">
        <v>145</v>
      </c>
      <c r="E1011" s="224">
        <v>40</v>
      </c>
      <c r="F1011" s="224">
        <v>9616</v>
      </c>
      <c r="G1011" s="224">
        <v>384640</v>
      </c>
      <c r="H1011" s="224">
        <v>1219</v>
      </c>
      <c r="I1011" s="224">
        <v>48760</v>
      </c>
      <c r="J1011" s="224">
        <v>335880</v>
      </c>
    </row>
    <row r="1012" spans="1:10" ht="14.1" customHeight="1" x14ac:dyDescent="0.15">
      <c r="A1012" s="231"/>
      <c r="B1012" s="231"/>
      <c r="C1012" s="231"/>
      <c r="D1012" s="222" t="s">
        <v>83</v>
      </c>
      <c r="E1012" s="224">
        <v>3</v>
      </c>
      <c r="F1012" s="224">
        <v>9616</v>
      </c>
      <c r="G1012" s="224">
        <v>28848</v>
      </c>
      <c r="H1012" s="224">
        <v>1219</v>
      </c>
      <c r="I1012" s="224">
        <v>3657</v>
      </c>
      <c r="J1012" s="224">
        <v>25191</v>
      </c>
    </row>
    <row r="1013" spans="1:10" ht="14.1" customHeight="1" x14ac:dyDescent="0.15">
      <c r="A1013" s="231"/>
      <c r="B1013" s="231"/>
      <c r="C1013" s="231"/>
      <c r="D1013" s="222" t="s">
        <v>135</v>
      </c>
      <c r="E1013" s="224">
        <v>46</v>
      </c>
      <c r="F1013" s="224">
        <v>6540</v>
      </c>
      <c r="G1013" s="224">
        <v>300840</v>
      </c>
      <c r="H1013" s="224">
        <v>1219</v>
      </c>
      <c r="I1013" s="224">
        <v>56074</v>
      </c>
      <c r="J1013" s="224">
        <v>244766</v>
      </c>
    </row>
    <row r="1014" spans="1:10" ht="14.1" customHeight="1" x14ac:dyDescent="0.15">
      <c r="A1014" s="231"/>
      <c r="B1014" s="231"/>
      <c r="C1014" s="231"/>
      <c r="D1014" s="222" t="s">
        <v>77</v>
      </c>
      <c r="E1014" s="224">
        <v>270</v>
      </c>
      <c r="F1014" s="224">
        <v>6540</v>
      </c>
      <c r="G1014" s="224">
        <v>1765800</v>
      </c>
      <c r="H1014" s="224">
        <v>1219</v>
      </c>
      <c r="I1014" s="224">
        <v>329130</v>
      </c>
      <c r="J1014" s="224">
        <v>1436670</v>
      </c>
    </row>
    <row r="1015" spans="1:10" ht="14.1" customHeight="1" x14ac:dyDescent="0.15">
      <c r="A1015" s="231"/>
      <c r="B1015" s="231"/>
      <c r="C1015" s="231"/>
      <c r="D1015" s="222" t="s">
        <v>148</v>
      </c>
      <c r="E1015" s="224">
        <v>2</v>
      </c>
      <c r="F1015" s="224">
        <v>4071</v>
      </c>
      <c r="G1015" s="224">
        <v>8142</v>
      </c>
      <c r="H1015" s="224">
        <v>1219</v>
      </c>
      <c r="I1015" s="224">
        <v>2438</v>
      </c>
      <c r="J1015" s="224">
        <v>5704</v>
      </c>
    </row>
    <row r="1016" spans="1:10" ht="14.1" customHeight="1" x14ac:dyDescent="0.15">
      <c r="A1016" s="231"/>
      <c r="B1016" s="231"/>
      <c r="C1016" s="231"/>
      <c r="D1016" s="222" t="s">
        <v>86</v>
      </c>
      <c r="E1016" s="224">
        <v>8</v>
      </c>
      <c r="F1016" s="224">
        <v>4071</v>
      </c>
      <c r="G1016" s="224">
        <v>32568</v>
      </c>
      <c r="H1016" s="224">
        <v>1219</v>
      </c>
      <c r="I1016" s="224">
        <v>9752</v>
      </c>
      <c r="J1016" s="224">
        <v>22816</v>
      </c>
    </row>
    <row r="1017" spans="1:10" ht="14.1" customHeight="1" x14ac:dyDescent="0.15">
      <c r="A1017" s="231"/>
      <c r="B1017" s="231"/>
      <c r="C1017" s="231"/>
      <c r="D1017" s="222" t="s">
        <v>146</v>
      </c>
      <c r="E1017" s="224">
        <v>1</v>
      </c>
      <c r="F1017" s="224">
        <v>2308</v>
      </c>
      <c r="G1017" s="224">
        <v>2308</v>
      </c>
      <c r="H1017" s="224">
        <v>1219</v>
      </c>
      <c r="I1017" s="224">
        <v>1219</v>
      </c>
      <c r="J1017" s="224">
        <v>1089</v>
      </c>
    </row>
    <row r="1018" spans="1:10" ht="14.1" customHeight="1" x14ac:dyDescent="0.15">
      <c r="A1018" s="231"/>
      <c r="B1018" s="231"/>
      <c r="C1018" s="231"/>
      <c r="D1018" s="222" t="s">
        <v>84</v>
      </c>
      <c r="E1018" s="224">
        <v>2</v>
      </c>
      <c r="F1018" s="224">
        <v>2308</v>
      </c>
      <c r="G1018" s="224">
        <v>4616</v>
      </c>
      <c r="H1018" s="224">
        <v>1219</v>
      </c>
      <c r="I1018" s="224">
        <v>2438</v>
      </c>
      <c r="J1018" s="224">
        <v>2178</v>
      </c>
    </row>
    <row r="1019" spans="1:10" ht="29.1" customHeight="1" x14ac:dyDescent="0.15">
      <c r="A1019" s="231"/>
      <c r="B1019" s="231"/>
      <c r="C1019" s="230" t="s">
        <v>156</v>
      </c>
      <c r="D1019" s="222" t="s">
        <v>79</v>
      </c>
      <c r="E1019" s="224">
        <v>6</v>
      </c>
      <c r="F1019" s="224">
        <v>27135</v>
      </c>
      <c r="G1019" s="224">
        <v>162810</v>
      </c>
      <c r="H1019" s="224">
        <v>2580</v>
      </c>
      <c r="I1019" s="224">
        <v>15480</v>
      </c>
      <c r="J1019" s="224">
        <v>147330</v>
      </c>
    </row>
    <row r="1020" spans="1:10" ht="14.1" customHeight="1" x14ac:dyDescent="0.15">
      <c r="A1020" s="231"/>
      <c r="B1020" s="231"/>
      <c r="C1020" s="231"/>
      <c r="D1020" s="222" t="s">
        <v>73</v>
      </c>
      <c r="E1020" s="224">
        <v>3</v>
      </c>
      <c r="F1020" s="224">
        <v>13933</v>
      </c>
      <c r="G1020" s="224">
        <v>41799</v>
      </c>
      <c r="H1020" s="224">
        <v>2580</v>
      </c>
      <c r="I1020" s="224">
        <v>7740</v>
      </c>
      <c r="J1020" s="224">
        <v>34059</v>
      </c>
    </row>
    <row r="1021" spans="1:10" ht="14.1" customHeight="1" x14ac:dyDescent="0.15">
      <c r="A1021" s="231"/>
      <c r="B1021" s="231"/>
      <c r="C1021" s="231"/>
      <c r="D1021" s="222" t="s">
        <v>74</v>
      </c>
      <c r="E1021" s="224">
        <v>4</v>
      </c>
      <c r="F1021" s="224">
        <v>10977</v>
      </c>
      <c r="G1021" s="224">
        <v>43908</v>
      </c>
      <c r="H1021" s="224">
        <v>2580</v>
      </c>
      <c r="I1021" s="224">
        <v>10320</v>
      </c>
      <c r="J1021" s="224">
        <v>33588</v>
      </c>
    </row>
    <row r="1022" spans="1:10" ht="14.1" customHeight="1" x14ac:dyDescent="0.15">
      <c r="A1022" s="231"/>
      <c r="B1022" s="231"/>
      <c r="C1022" s="231"/>
      <c r="D1022" s="222" t="s">
        <v>71</v>
      </c>
      <c r="E1022" s="224">
        <v>172</v>
      </c>
      <c r="F1022" s="224">
        <v>7901</v>
      </c>
      <c r="G1022" s="224">
        <v>1358972</v>
      </c>
      <c r="H1022" s="224">
        <v>2580</v>
      </c>
      <c r="I1022" s="224">
        <v>443760</v>
      </c>
      <c r="J1022" s="224">
        <v>915212</v>
      </c>
    </row>
    <row r="1023" spans="1:10" ht="29.1" customHeight="1" x14ac:dyDescent="0.15">
      <c r="A1023" s="231"/>
      <c r="B1023" s="231"/>
      <c r="C1023" s="230" t="s">
        <v>158</v>
      </c>
      <c r="D1023" s="222" t="s">
        <v>88</v>
      </c>
      <c r="E1023" s="224">
        <v>2</v>
      </c>
      <c r="F1023" s="224">
        <v>59297</v>
      </c>
      <c r="G1023" s="224">
        <v>118594</v>
      </c>
      <c r="H1023" s="224">
        <v>1891</v>
      </c>
      <c r="I1023" s="224">
        <v>3782</v>
      </c>
      <c r="J1023" s="224">
        <v>114812</v>
      </c>
    </row>
    <row r="1024" spans="1:10" ht="14.1" customHeight="1" x14ac:dyDescent="0.15">
      <c r="A1024" s="231"/>
      <c r="B1024" s="231"/>
      <c r="C1024" s="231"/>
      <c r="D1024" s="222" t="s">
        <v>101</v>
      </c>
      <c r="E1024" s="224">
        <v>59</v>
      </c>
      <c r="F1024" s="224">
        <v>43757</v>
      </c>
      <c r="G1024" s="224">
        <v>2581663</v>
      </c>
      <c r="H1024" s="224">
        <v>1891</v>
      </c>
      <c r="I1024" s="224">
        <v>111569</v>
      </c>
      <c r="J1024" s="224">
        <v>2470094</v>
      </c>
    </row>
    <row r="1025" spans="1:10" ht="14.1" customHeight="1" x14ac:dyDescent="0.15">
      <c r="A1025" s="231"/>
      <c r="B1025" s="231"/>
      <c r="C1025" s="231"/>
      <c r="D1025" s="222" t="s">
        <v>79</v>
      </c>
      <c r="E1025" s="224">
        <v>1452</v>
      </c>
      <c r="F1025" s="224">
        <v>26446</v>
      </c>
      <c r="G1025" s="224">
        <v>38399592</v>
      </c>
      <c r="H1025" s="224">
        <v>1891</v>
      </c>
      <c r="I1025" s="224">
        <v>2745732</v>
      </c>
      <c r="J1025" s="224">
        <v>35653860</v>
      </c>
    </row>
    <row r="1026" spans="1:10" ht="14.1" customHeight="1" x14ac:dyDescent="0.15">
      <c r="A1026" s="231"/>
      <c r="B1026" s="231"/>
      <c r="C1026" s="231"/>
      <c r="D1026" s="222" t="s">
        <v>73</v>
      </c>
      <c r="E1026" s="224">
        <v>775</v>
      </c>
      <c r="F1026" s="224">
        <v>13244</v>
      </c>
      <c r="G1026" s="224">
        <v>10264100</v>
      </c>
      <c r="H1026" s="224">
        <v>1891</v>
      </c>
      <c r="I1026" s="224">
        <v>1465525</v>
      </c>
      <c r="J1026" s="224">
        <v>8798575</v>
      </c>
    </row>
    <row r="1027" spans="1:10" ht="14.1" customHeight="1" x14ac:dyDescent="0.15">
      <c r="A1027" s="231"/>
      <c r="B1027" s="231"/>
      <c r="C1027" s="231"/>
      <c r="D1027" s="222" t="s">
        <v>74</v>
      </c>
      <c r="E1027" s="224">
        <v>4399</v>
      </c>
      <c r="F1027" s="224">
        <v>10288</v>
      </c>
      <c r="G1027" s="224">
        <v>45256912</v>
      </c>
      <c r="H1027" s="224">
        <v>1891</v>
      </c>
      <c r="I1027" s="224">
        <v>8318509</v>
      </c>
      <c r="J1027" s="224">
        <v>36938403</v>
      </c>
    </row>
    <row r="1028" spans="1:10" ht="14.1" customHeight="1" x14ac:dyDescent="0.15">
      <c r="A1028" s="231"/>
      <c r="B1028" s="231"/>
      <c r="C1028" s="231"/>
      <c r="D1028" s="222" t="s">
        <v>71</v>
      </c>
      <c r="E1028" s="224">
        <v>5724</v>
      </c>
      <c r="F1028" s="224">
        <v>7212</v>
      </c>
      <c r="G1028" s="224">
        <v>41281488</v>
      </c>
      <c r="H1028" s="224">
        <v>1891</v>
      </c>
      <c r="I1028" s="224">
        <v>10824084</v>
      </c>
      <c r="J1028" s="224">
        <v>30457404</v>
      </c>
    </row>
    <row r="1029" spans="1:10" ht="14.1" customHeight="1" x14ac:dyDescent="0.15">
      <c r="A1029" s="231"/>
      <c r="B1029" s="231"/>
      <c r="C1029" s="231"/>
      <c r="D1029" s="222" t="s">
        <v>72</v>
      </c>
      <c r="E1029" s="224">
        <v>129</v>
      </c>
      <c r="F1029" s="224">
        <v>4743</v>
      </c>
      <c r="G1029" s="224">
        <v>611847</v>
      </c>
      <c r="H1029" s="224">
        <v>1891</v>
      </c>
      <c r="I1029" s="224">
        <v>243939</v>
      </c>
      <c r="J1029" s="224">
        <v>367908</v>
      </c>
    </row>
    <row r="1030" spans="1:10" ht="14.1" customHeight="1" x14ac:dyDescent="0.15">
      <c r="A1030" s="231"/>
      <c r="B1030" s="231"/>
      <c r="C1030" s="231"/>
      <c r="D1030" s="222" t="s">
        <v>82</v>
      </c>
      <c r="E1030" s="224">
        <v>238</v>
      </c>
      <c r="F1030" s="224">
        <v>2980</v>
      </c>
      <c r="G1030" s="224">
        <v>709240</v>
      </c>
      <c r="H1030" s="224">
        <v>1891</v>
      </c>
      <c r="I1030" s="224">
        <v>450058</v>
      </c>
      <c r="J1030" s="224">
        <v>259182</v>
      </c>
    </row>
    <row r="1031" spans="1:10" ht="29.1" customHeight="1" x14ac:dyDescent="0.15">
      <c r="A1031" s="230" t="s">
        <v>118</v>
      </c>
      <c r="B1031" s="231" t="s">
        <v>53</v>
      </c>
      <c r="C1031" s="231"/>
      <c r="D1031" s="231"/>
      <c r="E1031" s="224">
        <v>1137</v>
      </c>
      <c r="F1031" s="224"/>
      <c r="G1031" s="224">
        <v>13300743</v>
      </c>
      <c r="H1031" s="224"/>
      <c r="I1031" s="224">
        <v>786323</v>
      </c>
      <c r="J1031" s="224">
        <v>12514420</v>
      </c>
    </row>
    <row r="1032" spans="1:10" ht="14.1" customHeight="1" x14ac:dyDescent="0.15">
      <c r="A1032" s="231"/>
      <c r="B1032" s="222" t="s">
        <v>63</v>
      </c>
      <c r="C1032" s="222" t="s">
        <v>64</v>
      </c>
      <c r="D1032" s="222" t="s">
        <v>65</v>
      </c>
      <c r="E1032" s="233">
        <v>8</v>
      </c>
      <c r="F1032" s="233">
        <v>14620</v>
      </c>
      <c r="G1032" s="233">
        <v>116960</v>
      </c>
      <c r="H1032" s="233">
        <v>1891</v>
      </c>
      <c r="I1032" s="233">
        <v>15128</v>
      </c>
      <c r="J1032" s="233">
        <v>101832</v>
      </c>
    </row>
    <row r="1033" spans="1:10" ht="29.1" customHeight="1" x14ac:dyDescent="0.15">
      <c r="A1033" s="231"/>
      <c r="B1033" s="225" t="s">
        <v>66</v>
      </c>
      <c r="C1033" s="221" t="s">
        <v>158</v>
      </c>
      <c r="D1033" s="222" t="s">
        <v>132</v>
      </c>
      <c r="E1033" s="234"/>
      <c r="F1033" s="234"/>
      <c r="G1033" s="234"/>
      <c r="H1033" s="234"/>
      <c r="I1033" s="234"/>
      <c r="J1033" s="234"/>
    </row>
    <row r="1034" spans="1:10" ht="42.95" customHeight="1" x14ac:dyDescent="0.15">
      <c r="A1034" s="231"/>
      <c r="B1034" s="230" t="s">
        <v>168</v>
      </c>
      <c r="C1034" s="232" t="s">
        <v>67</v>
      </c>
      <c r="D1034" s="222" t="s">
        <v>140</v>
      </c>
      <c r="E1034" s="224">
        <v>3</v>
      </c>
      <c r="F1034" s="224">
        <v>12572</v>
      </c>
      <c r="G1034" s="224">
        <v>37716</v>
      </c>
      <c r="H1034" s="224">
        <v>0</v>
      </c>
      <c r="I1034" s="224">
        <v>0</v>
      </c>
      <c r="J1034" s="224">
        <v>37716</v>
      </c>
    </row>
    <row r="1035" spans="1:10" ht="14.1" customHeight="1" x14ac:dyDescent="0.15">
      <c r="A1035" s="231"/>
      <c r="B1035" s="231"/>
      <c r="C1035" s="231"/>
      <c r="D1035" s="222" t="s">
        <v>78</v>
      </c>
      <c r="E1035" s="224">
        <v>16</v>
      </c>
      <c r="F1035" s="224">
        <v>12572</v>
      </c>
      <c r="G1035" s="224">
        <v>201152</v>
      </c>
      <c r="H1035" s="224">
        <v>0</v>
      </c>
      <c r="I1035" s="224">
        <v>0</v>
      </c>
      <c r="J1035" s="224">
        <v>201152</v>
      </c>
    </row>
    <row r="1036" spans="1:10" ht="14.1" customHeight="1" x14ac:dyDescent="0.15">
      <c r="A1036" s="231"/>
      <c r="B1036" s="231"/>
      <c r="C1036" s="231"/>
      <c r="D1036" s="222" t="s">
        <v>135</v>
      </c>
      <c r="E1036" s="224">
        <v>1</v>
      </c>
      <c r="F1036" s="224">
        <v>6540</v>
      </c>
      <c r="G1036" s="224">
        <v>6540</v>
      </c>
      <c r="H1036" s="224">
        <v>0</v>
      </c>
      <c r="I1036" s="224">
        <v>0</v>
      </c>
      <c r="J1036" s="224">
        <v>6540</v>
      </c>
    </row>
    <row r="1037" spans="1:10" ht="14.1" customHeight="1" x14ac:dyDescent="0.15">
      <c r="A1037" s="231"/>
      <c r="B1037" s="231"/>
      <c r="C1037" s="231"/>
      <c r="D1037" s="222" t="s">
        <v>147</v>
      </c>
      <c r="E1037" s="224">
        <v>1</v>
      </c>
      <c r="F1037" s="224">
        <v>1154</v>
      </c>
      <c r="G1037" s="224">
        <v>1154</v>
      </c>
      <c r="H1037" s="224">
        <v>0</v>
      </c>
      <c r="I1037" s="224">
        <v>0</v>
      </c>
      <c r="J1037" s="224">
        <v>1154</v>
      </c>
    </row>
    <row r="1038" spans="1:10" ht="14.1" customHeight="1" x14ac:dyDescent="0.15">
      <c r="A1038" s="231"/>
      <c r="B1038" s="231"/>
      <c r="C1038" s="231"/>
      <c r="D1038" s="222" t="s">
        <v>141</v>
      </c>
      <c r="E1038" s="224">
        <v>6</v>
      </c>
      <c r="F1038" s="224">
        <v>3632</v>
      </c>
      <c r="G1038" s="224">
        <v>21792</v>
      </c>
      <c r="H1038" s="224">
        <v>0</v>
      </c>
      <c r="I1038" s="224">
        <v>0</v>
      </c>
      <c r="J1038" s="224">
        <v>21792</v>
      </c>
    </row>
    <row r="1039" spans="1:10" ht="29.1" customHeight="1" x14ac:dyDescent="0.15">
      <c r="A1039" s="231"/>
      <c r="B1039" s="231"/>
      <c r="C1039" s="230" t="s">
        <v>156</v>
      </c>
      <c r="D1039" s="222" t="s">
        <v>71</v>
      </c>
      <c r="E1039" s="224">
        <v>3</v>
      </c>
      <c r="F1039" s="224">
        <v>7901</v>
      </c>
      <c r="G1039" s="224">
        <v>23703</v>
      </c>
      <c r="H1039" s="224">
        <v>1361</v>
      </c>
      <c r="I1039" s="224">
        <v>4083</v>
      </c>
      <c r="J1039" s="224">
        <v>19620</v>
      </c>
    </row>
    <row r="1040" spans="1:10" ht="14.1" customHeight="1" x14ac:dyDescent="0.15">
      <c r="A1040" s="231"/>
      <c r="B1040" s="231"/>
      <c r="C1040" s="231"/>
      <c r="D1040" s="222" t="s">
        <v>75</v>
      </c>
      <c r="E1040" s="224">
        <v>23</v>
      </c>
      <c r="F1040" s="224">
        <v>2515</v>
      </c>
      <c r="G1040" s="224">
        <v>57845</v>
      </c>
      <c r="H1040" s="224">
        <v>1361</v>
      </c>
      <c r="I1040" s="224">
        <v>31303</v>
      </c>
      <c r="J1040" s="224">
        <v>26542</v>
      </c>
    </row>
    <row r="1041" spans="1:10" ht="29.1" customHeight="1" x14ac:dyDescent="0.15">
      <c r="A1041" s="231"/>
      <c r="B1041" s="231"/>
      <c r="C1041" s="230" t="s">
        <v>158</v>
      </c>
      <c r="D1041" s="222" t="s">
        <v>101</v>
      </c>
      <c r="E1041" s="224">
        <v>1</v>
      </c>
      <c r="F1041" s="224">
        <v>43757</v>
      </c>
      <c r="G1041" s="224">
        <v>43757</v>
      </c>
      <c r="H1041" s="224">
        <v>672</v>
      </c>
      <c r="I1041" s="224">
        <v>672</v>
      </c>
      <c r="J1041" s="224">
        <v>43085</v>
      </c>
    </row>
    <row r="1042" spans="1:10" ht="14.1" customHeight="1" x14ac:dyDescent="0.15">
      <c r="A1042" s="231"/>
      <c r="B1042" s="231"/>
      <c r="C1042" s="231"/>
      <c r="D1042" s="222" t="s">
        <v>79</v>
      </c>
      <c r="E1042" s="224">
        <v>12</v>
      </c>
      <c r="F1042" s="224">
        <v>26446</v>
      </c>
      <c r="G1042" s="224">
        <v>317352</v>
      </c>
      <c r="H1042" s="224">
        <v>672</v>
      </c>
      <c r="I1042" s="224">
        <v>8064</v>
      </c>
      <c r="J1042" s="224">
        <v>309288</v>
      </c>
    </row>
    <row r="1043" spans="1:10" ht="14.1" customHeight="1" x14ac:dyDescent="0.15">
      <c r="A1043" s="231"/>
      <c r="B1043" s="231"/>
      <c r="C1043" s="231"/>
      <c r="D1043" s="222" t="s">
        <v>73</v>
      </c>
      <c r="E1043" s="224">
        <v>868</v>
      </c>
      <c r="F1043" s="224">
        <v>13244</v>
      </c>
      <c r="G1043" s="224">
        <v>11495792</v>
      </c>
      <c r="H1043" s="224">
        <v>672</v>
      </c>
      <c r="I1043" s="224">
        <v>583296</v>
      </c>
      <c r="J1043" s="224">
        <v>10912496</v>
      </c>
    </row>
    <row r="1044" spans="1:10" ht="14.1" customHeight="1" x14ac:dyDescent="0.15">
      <c r="A1044" s="231"/>
      <c r="B1044" s="231"/>
      <c r="C1044" s="231"/>
      <c r="D1044" s="222" t="s">
        <v>74</v>
      </c>
      <c r="E1044" s="224">
        <v>6</v>
      </c>
      <c r="F1044" s="224">
        <v>10288</v>
      </c>
      <c r="G1044" s="224">
        <v>61728</v>
      </c>
      <c r="H1044" s="224">
        <v>672</v>
      </c>
      <c r="I1044" s="224">
        <v>4032</v>
      </c>
      <c r="J1044" s="224">
        <v>57696</v>
      </c>
    </row>
    <row r="1045" spans="1:10" ht="14.1" customHeight="1" x14ac:dyDescent="0.15">
      <c r="A1045" s="231"/>
      <c r="B1045" s="231"/>
      <c r="C1045" s="231"/>
      <c r="D1045" s="222" t="s">
        <v>71</v>
      </c>
      <c r="E1045" s="224">
        <v>63</v>
      </c>
      <c r="F1045" s="224">
        <v>7212</v>
      </c>
      <c r="G1045" s="224">
        <v>454356</v>
      </c>
      <c r="H1045" s="224">
        <v>672</v>
      </c>
      <c r="I1045" s="224">
        <v>42336</v>
      </c>
      <c r="J1045" s="224">
        <v>412020</v>
      </c>
    </row>
    <row r="1046" spans="1:10" ht="14.1" customHeight="1" x14ac:dyDescent="0.15">
      <c r="A1046" s="231"/>
      <c r="B1046" s="231"/>
      <c r="C1046" s="231"/>
      <c r="D1046" s="222" t="s">
        <v>75</v>
      </c>
      <c r="E1046" s="224">
        <v>111</v>
      </c>
      <c r="F1046" s="224">
        <v>1826</v>
      </c>
      <c r="G1046" s="224">
        <v>202686</v>
      </c>
      <c r="H1046" s="224">
        <v>672</v>
      </c>
      <c r="I1046" s="224">
        <v>74592</v>
      </c>
      <c r="J1046" s="224">
        <v>128094</v>
      </c>
    </row>
    <row r="1047" spans="1:10" ht="14.1" customHeight="1" x14ac:dyDescent="0.15">
      <c r="A1047" s="231"/>
      <c r="B1047" s="231"/>
      <c r="C1047" s="231"/>
      <c r="D1047" s="222" t="s">
        <v>138</v>
      </c>
      <c r="E1047" s="224">
        <v>4</v>
      </c>
      <c r="F1047" s="224">
        <v>4304</v>
      </c>
      <c r="G1047" s="224">
        <v>17216</v>
      </c>
      <c r="H1047" s="224">
        <v>672</v>
      </c>
      <c r="I1047" s="224">
        <v>2688</v>
      </c>
      <c r="J1047" s="224">
        <v>14528</v>
      </c>
    </row>
    <row r="1048" spans="1:10" ht="14.1" customHeight="1" x14ac:dyDescent="0.15">
      <c r="A1048" s="231"/>
      <c r="B1048" s="235" t="s">
        <v>164</v>
      </c>
      <c r="C1048" s="223" t="s">
        <v>67</v>
      </c>
      <c r="D1048" s="222" t="s">
        <v>89</v>
      </c>
      <c r="E1048" s="224">
        <v>1</v>
      </c>
      <c r="F1048" s="224">
        <v>1154</v>
      </c>
      <c r="G1048" s="224">
        <v>1154</v>
      </c>
      <c r="H1048" s="224">
        <v>1219</v>
      </c>
      <c r="I1048" s="224">
        <v>1219</v>
      </c>
      <c r="J1048" s="224">
        <v>-65</v>
      </c>
    </row>
    <row r="1049" spans="1:10" ht="29.1" customHeight="1" x14ac:dyDescent="0.15">
      <c r="A1049" s="231"/>
      <c r="B1049" s="231"/>
      <c r="C1049" s="230" t="s">
        <v>158</v>
      </c>
      <c r="D1049" s="222" t="s">
        <v>79</v>
      </c>
      <c r="E1049" s="224">
        <v>9</v>
      </c>
      <c r="F1049" s="224">
        <v>26446</v>
      </c>
      <c r="G1049" s="224">
        <v>238014</v>
      </c>
      <c r="H1049" s="224">
        <v>1891</v>
      </c>
      <c r="I1049" s="224">
        <v>17019</v>
      </c>
      <c r="J1049" s="224">
        <v>220995</v>
      </c>
    </row>
    <row r="1050" spans="1:10" ht="14.1" customHeight="1" x14ac:dyDescent="0.15">
      <c r="A1050" s="231"/>
      <c r="B1050" s="231"/>
      <c r="C1050" s="231"/>
      <c r="D1050" s="222" t="s">
        <v>75</v>
      </c>
      <c r="E1050" s="224">
        <v>1</v>
      </c>
      <c r="F1050" s="224">
        <v>1826</v>
      </c>
      <c r="G1050" s="224">
        <v>1826</v>
      </c>
      <c r="H1050" s="224">
        <v>1891</v>
      </c>
      <c r="I1050" s="224">
        <v>1891</v>
      </c>
      <c r="J1050" s="224">
        <v>-65</v>
      </c>
    </row>
    <row r="1051" spans="1:10" ht="29.1" customHeight="1" x14ac:dyDescent="0.15">
      <c r="A1051" s="230" t="s">
        <v>119</v>
      </c>
      <c r="B1051" s="231" t="s">
        <v>53</v>
      </c>
      <c r="C1051" s="231"/>
      <c r="D1051" s="231"/>
      <c r="E1051" s="224">
        <v>51048</v>
      </c>
      <c r="F1051" s="224"/>
      <c r="G1051" s="224">
        <v>579642371</v>
      </c>
      <c r="H1051" s="224"/>
      <c r="I1051" s="224">
        <v>67232154</v>
      </c>
      <c r="J1051" s="224">
        <v>512410217</v>
      </c>
    </row>
    <row r="1052" spans="1:10" ht="14.1" customHeight="1" x14ac:dyDescent="0.15">
      <c r="A1052" s="231"/>
      <c r="B1052" s="222" t="s">
        <v>63</v>
      </c>
      <c r="C1052" s="222" t="s">
        <v>64</v>
      </c>
      <c r="D1052" s="222" t="s">
        <v>65</v>
      </c>
      <c r="E1052" s="233">
        <v>32</v>
      </c>
      <c r="F1052" s="233">
        <v>13948</v>
      </c>
      <c r="G1052" s="233">
        <v>446336</v>
      </c>
      <c r="H1052" s="233">
        <v>0</v>
      </c>
      <c r="I1052" s="233">
        <v>0</v>
      </c>
      <c r="J1052" s="233">
        <v>446336</v>
      </c>
    </row>
    <row r="1053" spans="1:10" ht="14.1" customHeight="1" x14ac:dyDescent="0.15">
      <c r="A1053" s="231"/>
      <c r="B1053" s="235" t="s">
        <v>66</v>
      </c>
      <c r="C1053" s="232" t="s">
        <v>67</v>
      </c>
      <c r="D1053" s="222" t="s">
        <v>133</v>
      </c>
      <c r="E1053" s="234"/>
      <c r="F1053" s="234"/>
      <c r="G1053" s="234"/>
      <c r="H1053" s="234"/>
      <c r="I1053" s="234"/>
      <c r="J1053" s="234"/>
    </row>
    <row r="1054" spans="1:10" ht="14.1" customHeight="1" x14ac:dyDescent="0.15">
      <c r="A1054" s="231"/>
      <c r="B1054" s="231"/>
      <c r="C1054" s="231"/>
      <c r="D1054" s="222" t="s">
        <v>131</v>
      </c>
      <c r="E1054" s="224">
        <v>18</v>
      </c>
      <c r="F1054" s="224">
        <v>13948</v>
      </c>
      <c r="G1054" s="224">
        <v>251064</v>
      </c>
      <c r="H1054" s="224">
        <v>0</v>
      </c>
      <c r="I1054" s="224">
        <v>0</v>
      </c>
      <c r="J1054" s="224">
        <v>251064</v>
      </c>
    </row>
    <row r="1055" spans="1:10" ht="29.1" customHeight="1" x14ac:dyDescent="0.15">
      <c r="A1055" s="231"/>
      <c r="B1055" s="231"/>
      <c r="C1055" s="221" t="s">
        <v>156</v>
      </c>
      <c r="D1055" s="222" t="s">
        <v>132</v>
      </c>
      <c r="E1055" s="224">
        <v>3</v>
      </c>
      <c r="F1055" s="224">
        <v>15309</v>
      </c>
      <c r="G1055" s="224">
        <v>45927</v>
      </c>
      <c r="H1055" s="224">
        <v>2580</v>
      </c>
      <c r="I1055" s="224">
        <v>7740</v>
      </c>
      <c r="J1055" s="224">
        <v>38187</v>
      </c>
    </row>
    <row r="1056" spans="1:10" ht="29.1" customHeight="1" x14ac:dyDescent="0.15">
      <c r="A1056" s="231"/>
      <c r="B1056" s="231"/>
      <c r="C1056" s="221" t="s">
        <v>158</v>
      </c>
      <c r="D1056" s="222" t="s">
        <v>132</v>
      </c>
      <c r="E1056" s="224">
        <v>6866</v>
      </c>
      <c r="F1056" s="224">
        <v>14620</v>
      </c>
      <c r="G1056" s="224">
        <v>100380920</v>
      </c>
      <c r="H1056" s="224">
        <v>1891</v>
      </c>
      <c r="I1056" s="224">
        <v>12983606</v>
      </c>
      <c r="J1056" s="224">
        <v>87397314</v>
      </c>
    </row>
    <row r="1057" spans="1:10" ht="14.1" customHeight="1" x14ac:dyDescent="0.15">
      <c r="A1057" s="231"/>
      <c r="B1057" s="235" t="s">
        <v>76</v>
      </c>
      <c r="C1057" s="232" t="s">
        <v>67</v>
      </c>
      <c r="D1057" s="222" t="s">
        <v>135</v>
      </c>
      <c r="E1057" s="224">
        <v>4</v>
      </c>
      <c r="F1057" s="224">
        <v>6540</v>
      </c>
      <c r="G1057" s="224">
        <v>26160</v>
      </c>
      <c r="H1057" s="224">
        <v>0</v>
      </c>
      <c r="I1057" s="224">
        <v>0</v>
      </c>
      <c r="J1057" s="224">
        <v>26160</v>
      </c>
    </row>
    <row r="1058" spans="1:10" ht="14.1" customHeight="1" x14ac:dyDescent="0.15">
      <c r="A1058" s="231"/>
      <c r="B1058" s="231"/>
      <c r="C1058" s="231"/>
      <c r="D1058" s="222" t="s">
        <v>77</v>
      </c>
      <c r="E1058" s="224">
        <v>1</v>
      </c>
      <c r="F1058" s="224">
        <v>6540</v>
      </c>
      <c r="G1058" s="224">
        <v>6540</v>
      </c>
      <c r="H1058" s="224">
        <v>0</v>
      </c>
      <c r="I1058" s="224">
        <v>0</v>
      </c>
      <c r="J1058" s="224">
        <v>6540</v>
      </c>
    </row>
    <row r="1059" spans="1:10" ht="14.1" customHeight="1" x14ac:dyDescent="0.15">
      <c r="A1059" s="231"/>
      <c r="B1059" s="231"/>
      <c r="C1059" s="231"/>
      <c r="D1059" s="222" t="s">
        <v>134</v>
      </c>
      <c r="E1059" s="224">
        <v>2</v>
      </c>
      <c r="F1059" s="224">
        <v>7055</v>
      </c>
      <c r="G1059" s="224">
        <v>14110</v>
      </c>
      <c r="H1059" s="224">
        <v>0</v>
      </c>
      <c r="I1059" s="224">
        <v>0</v>
      </c>
      <c r="J1059" s="224">
        <v>14110</v>
      </c>
    </row>
    <row r="1060" spans="1:10" ht="29.1" customHeight="1" x14ac:dyDescent="0.15">
      <c r="A1060" s="231"/>
      <c r="B1060" s="231"/>
      <c r="C1060" s="230" t="s">
        <v>156</v>
      </c>
      <c r="D1060" s="222" t="s">
        <v>71</v>
      </c>
      <c r="E1060" s="224">
        <v>15</v>
      </c>
      <c r="F1060" s="224">
        <v>7901</v>
      </c>
      <c r="G1060" s="224">
        <v>118515</v>
      </c>
      <c r="H1060" s="224">
        <v>1361</v>
      </c>
      <c r="I1060" s="224">
        <v>20415</v>
      </c>
      <c r="J1060" s="224">
        <v>98100</v>
      </c>
    </row>
    <row r="1061" spans="1:10" ht="14.1" customHeight="1" x14ac:dyDescent="0.15">
      <c r="A1061" s="231"/>
      <c r="B1061" s="231"/>
      <c r="C1061" s="231"/>
      <c r="D1061" s="222" t="s">
        <v>91</v>
      </c>
      <c r="E1061" s="224">
        <v>340</v>
      </c>
      <c r="F1061" s="224">
        <v>8416</v>
      </c>
      <c r="G1061" s="224">
        <v>2861440</v>
      </c>
      <c r="H1061" s="224">
        <v>1361</v>
      </c>
      <c r="I1061" s="224">
        <v>462740</v>
      </c>
      <c r="J1061" s="224">
        <v>2398700</v>
      </c>
    </row>
    <row r="1062" spans="1:10" ht="29.1" customHeight="1" x14ac:dyDescent="0.15">
      <c r="A1062" s="231"/>
      <c r="B1062" s="231"/>
      <c r="C1062" s="221" t="s">
        <v>157</v>
      </c>
      <c r="D1062" s="222" t="s">
        <v>91</v>
      </c>
      <c r="E1062" s="224">
        <v>1</v>
      </c>
      <c r="F1062" s="224">
        <v>7727</v>
      </c>
      <c r="G1062" s="224">
        <v>7727</v>
      </c>
      <c r="H1062" s="224">
        <v>1309</v>
      </c>
      <c r="I1062" s="224">
        <v>1309</v>
      </c>
      <c r="J1062" s="224">
        <v>6418</v>
      </c>
    </row>
    <row r="1063" spans="1:10" ht="29.1" customHeight="1" x14ac:dyDescent="0.15">
      <c r="A1063" s="231"/>
      <c r="B1063" s="231"/>
      <c r="C1063" s="230" t="s">
        <v>158</v>
      </c>
      <c r="D1063" s="222" t="s">
        <v>155</v>
      </c>
      <c r="E1063" s="224">
        <v>1</v>
      </c>
      <c r="F1063" s="224">
        <v>22699</v>
      </c>
      <c r="G1063" s="224">
        <v>22699</v>
      </c>
      <c r="H1063" s="224">
        <v>15510</v>
      </c>
      <c r="I1063" s="224">
        <v>15510</v>
      </c>
      <c r="J1063" s="224">
        <v>7189</v>
      </c>
    </row>
    <row r="1064" spans="1:10" ht="14.1" customHeight="1" x14ac:dyDescent="0.15">
      <c r="A1064" s="231"/>
      <c r="B1064" s="231"/>
      <c r="C1064" s="231"/>
      <c r="D1064" s="222" t="s">
        <v>80</v>
      </c>
      <c r="E1064" s="224">
        <v>1</v>
      </c>
      <c r="F1064" s="224">
        <v>8545</v>
      </c>
      <c r="G1064" s="224">
        <v>8545</v>
      </c>
      <c r="H1064" s="224">
        <v>1356</v>
      </c>
      <c r="I1064" s="224">
        <v>1356</v>
      </c>
      <c r="J1064" s="224">
        <v>7189</v>
      </c>
    </row>
    <row r="1065" spans="1:10" ht="14.1" customHeight="1" x14ac:dyDescent="0.15">
      <c r="A1065" s="231"/>
      <c r="B1065" s="231"/>
      <c r="C1065" s="231"/>
      <c r="D1065" s="222" t="s">
        <v>71</v>
      </c>
      <c r="E1065" s="224">
        <v>3493</v>
      </c>
      <c r="F1065" s="224">
        <v>7212</v>
      </c>
      <c r="G1065" s="224">
        <v>25191516</v>
      </c>
      <c r="H1065" s="224">
        <v>672</v>
      </c>
      <c r="I1065" s="224">
        <v>2347296</v>
      </c>
      <c r="J1065" s="224">
        <v>22844220</v>
      </c>
    </row>
    <row r="1066" spans="1:10" ht="14.1" customHeight="1" x14ac:dyDescent="0.15">
      <c r="A1066" s="231"/>
      <c r="B1066" s="231"/>
      <c r="C1066" s="231"/>
      <c r="D1066" s="222" t="s">
        <v>91</v>
      </c>
      <c r="E1066" s="224">
        <v>4224</v>
      </c>
      <c r="F1066" s="224">
        <v>7727</v>
      </c>
      <c r="G1066" s="224">
        <v>32638848</v>
      </c>
      <c r="H1066" s="224">
        <v>672</v>
      </c>
      <c r="I1066" s="224">
        <v>2838528</v>
      </c>
      <c r="J1066" s="224">
        <v>29800320</v>
      </c>
    </row>
    <row r="1067" spans="1:10" ht="14.1" customHeight="1" x14ac:dyDescent="0.15">
      <c r="A1067" s="231"/>
      <c r="B1067" s="235" t="s">
        <v>159</v>
      </c>
      <c r="C1067" s="232" t="s">
        <v>108</v>
      </c>
      <c r="D1067" s="222" t="s">
        <v>160</v>
      </c>
      <c r="E1067" s="224">
        <v>64</v>
      </c>
      <c r="F1067" s="224">
        <v>24755</v>
      </c>
      <c r="G1067" s="224">
        <v>1584320</v>
      </c>
      <c r="H1067" s="224">
        <v>4105</v>
      </c>
      <c r="I1067" s="224">
        <v>262720</v>
      </c>
      <c r="J1067" s="224">
        <v>1321600</v>
      </c>
    </row>
    <row r="1068" spans="1:10" ht="14.1" customHeight="1" x14ac:dyDescent="0.15">
      <c r="A1068" s="231"/>
      <c r="B1068" s="231"/>
      <c r="C1068" s="231"/>
      <c r="D1068" s="222" t="s">
        <v>162</v>
      </c>
      <c r="E1068" s="224">
        <v>396</v>
      </c>
      <c r="F1068" s="224">
        <v>21320</v>
      </c>
      <c r="G1068" s="224">
        <v>8442720</v>
      </c>
      <c r="H1068" s="224">
        <v>4105</v>
      </c>
      <c r="I1068" s="224">
        <v>1625580</v>
      </c>
      <c r="J1068" s="224">
        <v>6817140</v>
      </c>
    </row>
    <row r="1069" spans="1:10" ht="42.95" customHeight="1" x14ac:dyDescent="0.15">
      <c r="A1069" s="231"/>
      <c r="B1069" s="230" t="s">
        <v>168</v>
      </c>
      <c r="C1069" s="232" t="s">
        <v>67</v>
      </c>
      <c r="D1069" s="222" t="s">
        <v>144</v>
      </c>
      <c r="E1069" s="224">
        <v>20</v>
      </c>
      <c r="F1069" s="224">
        <v>25774</v>
      </c>
      <c r="G1069" s="224">
        <v>515480</v>
      </c>
      <c r="H1069" s="224">
        <v>0</v>
      </c>
      <c r="I1069" s="224">
        <v>0</v>
      </c>
      <c r="J1069" s="224">
        <v>515480</v>
      </c>
    </row>
    <row r="1070" spans="1:10" ht="14.1" customHeight="1" x14ac:dyDescent="0.15">
      <c r="A1070" s="231"/>
      <c r="B1070" s="231"/>
      <c r="C1070" s="231"/>
      <c r="D1070" s="222" t="s">
        <v>85</v>
      </c>
      <c r="E1070" s="224">
        <v>10</v>
      </c>
      <c r="F1070" s="224">
        <v>25774</v>
      </c>
      <c r="G1070" s="224">
        <v>257740</v>
      </c>
      <c r="H1070" s="224">
        <v>0</v>
      </c>
      <c r="I1070" s="224">
        <v>0</v>
      </c>
      <c r="J1070" s="224">
        <v>257740</v>
      </c>
    </row>
    <row r="1071" spans="1:10" ht="14.1" customHeight="1" x14ac:dyDescent="0.15">
      <c r="A1071" s="231"/>
      <c r="B1071" s="231"/>
      <c r="C1071" s="231"/>
      <c r="D1071" s="222" t="s">
        <v>140</v>
      </c>
      <c r="E1071" s="224">
        <v>15</v>
      </c>
      <c r="F1071" s="224">
        <v>12572</v>
      </c>
      <c r="G1071" s="224">
        <v>188580</v>
      </c>
      <c r="H1071" s="224">
        <v>0</v>
      </c>
      <c r="I1071" s="224">
        <v>0</v>
      </c>
      <c r="J1071" s="224">
        <v>188580</v>
      </c>
    </row>
    <row r="1072" spans="1:10" ht="14.1" customHeight="1" x14ac:dyDescent="0.15">
      <c r="A1072" s="231"/>
      <c r="B1072" s="231"/>
      <c r="C1072" s="231"/>
      <c r="D1072" s="222" t="s">
        <v>78</v>
      </c>
      <c r="E1072" s="224">
        <v>9</v>
      </c>
      <c r="F1072" s="224">
        <v>12572</v>
      </c>
      <c r="G1072" s="224">
        <v>113148</v>
      </c>
      <c r="H1072" s="224">
        <v>0</v>
      </c>
      <c r="I1072" s="224">
        <v>0</v>
      </c>
      <c r="J1072" s="224">
        <v>113148</v>
      </c>
    </row>
    <row r="1073" spans="1:10" ht="14.1" customHeight="1" x14ac:dyDescent="0.15">
      <c r="A1073" s="231"/>
      <c r="B1073" s="231"/>
      <c r="C1073" s="231"/>
      <c r="D1073" s="222" t="s">
        <v>145</v>
      </c>
      <c r="E1073" s="224">
        <v>1</v>
      </c>
      <c r="F1073" s="224">
        <v>9616</v>
      </c>
      <c r="G1073" s="224">
        <v>9616</v>
      </c>
      <c r="H1073" s="224">
        <v>0</v>
      </c>
      <c r="I1073" s="224">
        <v>0</v>
      </c>
      <c r="J1073" s="224">
        <v>9616</v>
      </c>
    </row>
    <row r="1074" spans="1:10" ht="14.1" customHeight="1" x14ac:dyDescent="0.15">
      <c r="A1074" s="231"/>
      <c r="B1074" s="231"/>
      <c r="C1074" s="231"/>
      <c r="D1074" s="222" t="s">
        <v>135</v>
      </c>
      <c r="E1074" s="224">
        <v>6</v>
      </c>
      <c r="F1074" s="224">
        <v>6540</v>
      </c>
      <c r="G1074" s="224">
        <v>39240</v>
      </c>
      <c r="H1074" s="224">
        <v>0</v>
      </c>
      <c r="I1074" s="224">
        <v>0</v>
      </c>
      <c r="J1074" s="224">
        <v>39240</v>
      </c>
    </row>
    <row r="1075" spans="1:10" ht="14.1" customHeight="1" x14ac:dyDescent="0.15">
      <c r="A1075" s="231"/>
      <c r="B1075" s="231"/>
      <c r="C1075" s="231"/>
      <c r="D1075" s="222" t="s">
        <v>77</v>
      </c>
      <c r="E1075" s="224">
        <v>103</v>
      </c>
      <c r="F1075" s="224">
        <v>6540</v>
      </c>
      <c r="G1075" s="224">
        <v>673620</v>
      </c>
      <c r="H1075" s="224">
        <v>0</v>
      </c>
      <c r="I1075" s="224">
        <v>0</v>
      </c>
      <c r="J1075" s="224">
        <v>673620</v>
      </c>
    </row>
    <row r="1076" spans="1:10" ht="14.1" customHeight="1" x14ac:dyDescent="0.15">
      <c r="A1076" s="231"/>
      <c r="B1076" s="231"/>
      <c r="C1076" s="231"/>
      <c r="D1076" s="222" t="s">
        <v>141</v>
      </c>
      <c r="E1076" s="224">
        <v>2</v>
      </c>
      <c r="F1076" s="224">
        <v>3632</v>
      </c>
      <c r="G1076" s="224">
        <v>7264</v>
      </c>
      <c r="H1076" s="224">
        <v>0</v>
      </c>
      <c r="I1076" s="224">
        <v>0</v>
      </c>
      <c r="J1076" s="224">
        <v>7264</v>
      </c>
    </row>
    <row r="1077" spans="1:10" ht="14.1" customHeight="1" x14ac:dyDescent="0.15">
      <c r="A1077" s="231"/>
      <c r="B1077" s="231"/>
      <c r="C1077" s="231"/>
      <c r="D1077" s="222" t="s">
        <v>142</v>
      </c>
      <c r="E1077" s="224">
        <v>9</v>
      </c>
      <c r="F1077" s="224">
        <v>4887</v>
      </c>
      <c r="G1077" s="224">
        <v>43983</v>
      </c>
      <c r="H1077" s="224">
        <v>0</v>
      </c>
      <c r="I1077" s="224">
        <v>0</v>
      </c>
      <c r="J1077" s="224">
        <v>43983</v>
      </c>
    </row>
    <row r="1078" spans="1:10" ht="14.1" customHeight="1" x14ac:dyDescent="0.15">
      <c r="A1078" s="231"/>
      <c r="B1078" s="231"/>
      <c r="C1078" s="231"/>
      <c r="D1078" s="222" t="s">
        <v>137</v>
      </c>
      <c r="E1078" s="224">
        <v>11</v>
      </c>
      <c r="F1078" s="224">
        <v>4887</v>
      </c>
      <c r="G1078" s="224">
        <v>53757</v>
      </c>
      <c r="H1078" s="224">
        <v>0</v>
      </c>
      <c r="I1078" s="224">
        <v>0</v>
      </c>
      <c r="J1078" s="224">
        <v>53757</v>
      </c>
    </row>
    <row r="1079" spans="1:10" ht="29.1" customHeight="1" x14ac:dyDescent="0.15">
      <c r="A1079" s="231"/>
      <c r="B1079" s="231"/>
      <c r="C1079" s="230" t="s">
        <v>156</v>
      </c>
      <c r="D1079" s="222" t="s">
        <v>70</v>
      </c>
      <c r="E1079" s="224">
        <v>22</v>
      </c>
      <c r="F1079" s="224">
        <v>3817</v>
      </c>
      <c r="G1079" s="224">
        <v>83974</v>
      </c>
      <c r="H1079" s="224">
        <v>1361</v>
      </c>
      <c r="I1079" s="224">
        <v>29942</v>
      </c>
      <c r="J1079" s="224">
        <v>54032</v>
      </c>
    </row>
    <row r="1080" spans="1:10" ht="14.1" customHeight="1" x14ac:dyDescent="0.15">
      <c r="A1080" s="231"/>
      <c r="B1080" s="231"/>
      <c r="C1080" s="231"/>
      <c r="D1080" s="222" t="s">
        <v>79</v>
      </c>
      <c r="E1080" s="224">
        <v>3</v>
      </c>
      <c r="F1080" s="224">
        <v>27135</v>
      </c>
      <c r="G1080" s="224">
        <v>81405</v>
      </c>
      <c r="H1080" s="224">
        <v>1361</v>
      </c>
      <c r="I1080" s="224">
        <v>4083</v>
      </c>
      <c r="J1080" s="224">
        <v>77322</v>
      </c>
    </row>
    <row r="1081" spans="1:10" ht="14.1" customHeight="1" x14ac:dyDescent="0.15">
      <c r="A1081" s="231"/>
      <c r="B1081" s="231"/>
      <c r="C1081" s="231"/>
      <c r="D1081" s="222" t="s">
        <v>73</v>
      </c>
      <c r="E1081" s="224">
        <v>7</v>
      </c>
      <c r="F1081" s="224">
        <v>13933</v>
      </c>
      <c r="G1081" s="224">
        <v>97531</v>
      </c>
      <c r="H1081" s="224">
        <v>1361</v>
      </c>
      <c r="I1081" s="224">
        <v>9527</v>
      </c>
      <c r="J1081" s="224">
        <v>88004</v>
      </c>
    </row>
    <row r="1082" spans="1:10" ht="14.1" customHeight="1" x14ac:dyDescent="0.15">
      <c r="A1082" s="231"/>
      <c r="B1082" s="231"/>
      <c r="C1082" s="231"/>
      <c r="D1082" s="222" t="s">
        <v>71</v>
      </c>
      <c r="E1082" s="224">
        <v>35</v>
      </c>
      <c r="F1082" s="224">
        <v>7901</v>
      </c>
      <c r="G1082" s="224">
        <v>276535</v>
      </c>
      <c r="H1082" s="224">
        <v>1361</v>
      </c>
      <c r="I1082" s="224">
        <v>47635</v>
      </c>
      <c r="J1082" s="224">
        <v>228900</v>
      </c>
    </row>
    <row r="1083" spans="1:10" ht="14.1" customHeight="1" x14ac:dyDescent="0.15">
      <c r="A1083" s="231"/>
      <c r="B1083" s="231"/>
      <c r="C1083" s="231"/>
      <c r="D1083" s="222" t="s">
        <v>75</v>
      </c>
      <c r="E1083" s="224">
        <v>3</v>
      </c>
      <c r="F1083" s="224">
        <v>2515</v>
      </c>
      <c r="G1083" s="224">
        <v>7545</v>
      </c>
      <c r="H1083" s="224">
        <v>1361</v>
      </c>
      <c r="I1083" s="224">
        <v>4083</v>
      </c>
      <c r="J1083" s="224">
        <v>3462</v>
      </c>
    </row>
    <row r="1084" spans="1:10" ht="14.1" customHeight="1" x14ac:dyDescent="0.15">
      <c r="A1084" s="231"/>
      <c r="B1084" s="231"/>
      <c r="C1084" s="231"/>
      <c r="D1084" s="222" t="s">
        <v>69</v>
      </c>
      <c r="E1084" s="224">
        <v>1</v>
      </c>
      <c r="F1084" s="224">
        <v>30162</v>
      </c>
      <c r="G1084" s="224">
        <v>30162</v>
      </c>
      <c r="H1084" s="224">
        <v>1361</v>
      </c>
      <c r="I1084" s="224">
        <v>1361</v>
      </c>
      <c r="J1084" s="224">
        <v>28801</v>
      </c>
    </row>
    <row r="1085" spans="1:10" ht="14.1" customHeight="1" x14ac:dyDescent="0.15">
      <c r="A1085" s="231"/>
      <c r="B1085" s="231"/>
      <c r="C1085" s="231"/>
      <c r="D1085" s="222" t="s">
        <v>138</v>
      </c>
      <c r="E1085" s="224">
        <v>81</v>
      </c>
      <c r="F1085" s="224">
        <v>4993</v>
      </c>
      <c r="G1085" s="224">
        <v>404433</v>
      </c>
      <c r="H1085" s="224">
        <v>1361</v>
      </c>
      <c r="I1085" s="224">
        <v>110241</v>
      </c>
      <c r="J1085" s="224">
        <v>294192</v>
      </c>
    </row>
    <row r="1086" spans="1:10" ht="14.1" customHeight="1" x14ac:dyDescent="0.15">
      <c r="A1086" s="231"/>
      <c r="B1086" s="231"/>
      <c r="C1086" s="231"/>
      <c r="D1086" s="222" t="s">
        <v>139</v>
      </c>
      <c r="E1086" s="224">
        <v>2</v>
      </c>
      <c r="F1086" s="224">
        <v>6248</v>
      </c>
      <c r="G1086" s="224">
        <v>12496</v>
      </c>
      <c r="H1086" s="224">
        <v>1361</v>
      </c>
      <c r="I1086" s="224">
        <v>2722</v>
      </c>
      <c r="J1086" s="224">
        <v>9774</v>
      </c>
    </row>
    <row r="1087" spans="1:10" ht="29.1" customHeight="1" x14ac:dyDescent="0.15">
      <c r="A1087" s="231"/>
      <c r="B1087" s="231"/>
      <c r="C1087" s="230" t="s">
        <v>157</v>
      </c>
      <c r="D1087" s="222" t="s">
        <v>70</v>
      </c>
      <c r="E1087" s="224">
        <v>4</v>
      </c>
      <c r="F1087" s="224">
        <v>3765</v>
      </c>
      <c r="G1087" s="224">
        <v>15060</v>
      </c>
      <c r="H1087" s="224">
        <v>1309</v>
      </c>
      <c r="I1087" s="224">
        <v>5236</v>
      </c>
      <c r="J1087" s="224">
        <v>9824</v>
      </c>
    </row>
    <row r="1088" spans="1:10" ht="14.1" customHeight="1" x14ac:dyDescent="0.15">
      <c r="A1088" s="231"/>
      <c r="B1088" s="231"/>
      <c r="C1088" s="231"/>
      <c r="D1088" s="222" t="s">
        <v>79</v>
      </c>
      <c r="E1088" s="224">
        <v>1</v>
      </c>
      <c r="F1088" s="224">
        <v>27083</v>
      </c>
      <c r="G1088" s="224">
        <v>27083</v>
      </c>
      <c r="H1088" s="224">
        <v>1309</v>
      </c>
      <c r="I1088" s="224">
        <v>1309</v>
      </c>
      <c r="J1088" s="224">
        <v>25774</v>
      </c>
    </row>
    <row r="1089" spans="1:10" ht="14.1" customHeight="1" x14ac:dyDescent="0.15">
      <c r="A1089" s="231"/>
      <c r="B1089" s="231"/>
      <c r="C1089" s="231"/>
      <c r="D1089" s="222" t="s">
        <v>73</v>
      </c>
      <c r="E1089" s="224">
        <v>10</v>
      </c>
      <c r="F1089" s="224">
        <v>13881</v>
      </c>
      <c r="G1089" s="224">
        <v>138810</v>
      </c>
      <c r="H1089" s="224">
        <v>1309</v>
      </c>
      <c r="I1089" s="224">
        <v>13090</v>
      </c>
      <c r="J1089" s="224">
        <v>125720</v>
      </c>
    </row>
    <row r="1090" spans="1:10" ht="14.1" customHeight="1" x14ac:dyDescent="0.15">
      <c r="A1090" s="231"/>
      <c r="B1090" s="231"/>
      <c r="C1090" s="231"/>
      <c r="D1090" s="222" t="s">
        <v>71</v>
      </c>
      <c r="E1090" s="224">
        <v>8</v>
      </c>
      <c r="F1090" s="224">
        <v>7531</v>
      </c>
      <c r="G1090" s="224">
        <v>60244</v>
      </c>
      <c r="H1090" s="224">
        <v>1309</v>
      </c>
      <c r="I1090" s="224">
        <v>10472</v>
      </c>
      <c r="J1090" s="224">
        <v>49772</v>
      </c>
    </row>
    <row r="1091" spans="1:10" ht="14.1" customHeight="1" x14ac:dyDescent="0.15">
      <c r="A1091" s="231"/>
      <c r="B1091" s="231"/>
      <c r="C1091" s="231"/>
      <c r="D1091" s="222" t="s">
        <v>138</v>
      </c>
      <c r="E1091" s="224">
        <v>53</v>
      </c>
      <c r="F1091" s="224">
        <v>4833</v>
      </c>
      <c r="G1091" s="224">
        <v>256140</v>
      </c>
      <c r="H1091" s="224">
        <v>1309</v>
      </c>
      <c r="I1091" s="224">
        <v>69377</v>
      </c>
      <c r="J1091" s="224">
        <v>186763</v>
      </c>
    </row>
    <row r="1092" spans="1:10" ht="14.1" customHeight="1" x14ac:dyDescent="0.15">
      <c r="A1092" s="231"/>
      <c r="B1092" s="231"/>
      <c r="C1092" s="231"/>
      <c r="D1092" s="222" t="s">
        <v>139</v>
      </c>
      <c r="E1092" s="224">
        <v>1</v>
      </c>
      <c r="F1092" s="224">
        <v>6196</v>
      </c>
      <c r="G1092" s="224">
        <v>6196</v>
      </c>
      <c r="H1092" s="224">
        <v>1309</v>
      </c>
      <c r="I1092" s="224">
        <v>1309</v>
      </c>
      <c r="J1092" s="224">
        <v>4887</v>
      </c>
    </row>
    <row r="1093" spans="1:10" ht="29.1" customHeight="1" x14ac:dyDescent="0.15">
      <c r="A1093" s="231"/>
      <c r="B1093" s="231"/>
      <c r="C1093" s="230" t="s">
        <v>158</v>
      </c>
      <c r="D1093" s="222" t="s">
        <v>70</v>
      </c>
      <c r="E1093" s="224">
        <v>771</v>
      </c>
      <c r="F1093" s="224">
        <v>3128</v>
      </c>
      <c r="G1093" s="224">
        <v>2411688</v>
      </c>
      <c r="H1093" s="224">
        <v>672</v>
      </c>
      <c r="I1093" s="224">
        <v>518112</v>
      </c>
      <c r="J1093" s="224">
        <v>1893576</v>
      </c>
    </row>
    <row r="1094" spans="1:10" ht="14.1" customHeight="1" x14ac:dyDescent="0.15">
      <c r="A1094" s="231"/>
      <c r="B1094" s="231"/>
      <c r="C1094" s="231"/>
      <c r="D1094" s="222" t="s">
        <v>88</v>
      </c>
      <c r="E1094" s="224">
        <v>28</v>
      </c>
      <c r="F1094" s="224">
        <v>59297</v>
      </c>
      <c r="G1094" s="224">
        <v>1660316</v>
      </c>
      <c r="H1094" s="224">
        <v>672</v>
      </c>
      <c r="I1094" s="224">
        <v>18816</v>
      </c>
      <c r="J1094" s="224">
        <v>1641500</v>
      </c>
    </row>
    <row r="1095" spans="1:10" ht="14.1" customHeight="1" x14ac:dyDescent="0.15">
      <c r="A1095" s="231"/>
      <c r="B1095" s="231"/>
      <c r="C1095" s="231"/>
      <c r="D1095" s="222" t="s">
        <v>101</v>
      </c>
      <c r="E1095" s="224">
        <v>10</v>
      </c>
      <c r="F1095" s="224">
        <v>43757</v>
      </c>
      <c r="G1095" s="224">
        <v>437570</v>
      </c>
      <c r="H1095" s="224">
        <v>672</v>
      </c>
      <c r="I1095" s="224">
        <v>6720</v>
      </c>
      <c r="J1095" s="224">
        <v>430850</v>
      </c>
    </row>
    <row r="1096" spans="1:10" ht="14.1" customHeight="1" x14ac:dyDescent="0.15">
      <c r="A1096" s="231"/>
      <c r="B1096" s="231"/>
      <c r="C1096" s="231"/>
      <c r="D1096" s="222" t="s">
        <v>79</v>
      </c>
      <c r="E1096" s="224">
        <v>3020</v>
      </c>
      <c r="F1096" s="224">
        <v>26446</v>
      </c>
      <c r="G1096" s="224">
        <v>79866920</v>
      </c>
      <c r="H1096" s="224">
        <v>672</v>
      </c>
      <c r="I1096" s="224">
        <v>2029440</v>
      </c>
      <c r="J1096" s="224">
        <v>77837480</v>
      </c>
    </row>
    <row r="1097" spans="1:10" ht="14.1" customHeight="1" x14ac:dyDescent="0.15">
      <c r="A1097" s="231"/>
      <c r="B1097" s="231"/>
      <c r="C1097" s="231"/>
      <c r="D1097" s="222" t="s">
        <v>73</v>
      </c>
      <c r="E1097" s="224">
        <v>4973</v>
      </c>
      <c r="F1097" s="224">
        <v>13244</v>
      </c>
      <c r="G1097" s="224">
        <v>65862412</v>
      </c>
      <c r="H1097" s="224">
        <v>672</v>
      </c>
      <c r="I1097" s="224">
        <v>3341856</v>
      </c>
      <c r="J1097" s="224">
        <v>62520556</v>
      </c>
    </row>
    <row r="1098" spans="1:10" ht="14.1" customHeight="1" x14ac:dyDescent="0.15">
      <c r="A1098" s="231"/>
      <c r="B1098" s="231"/>
      <c r="C1098" s="231"/>
      <c r="D1098" s="222" t="s">
        <v>74</v>
      </c>
      <c r="E1098" s="224">
        <v>457</v>
      </c>
      <c r="F1098" s="224">
        <v>10288</v>
      </c>
      <c r="G1098" s="224">
        <v>4701616</v>
      </c>
      <c r="H1098" s="224">
        <v>672</v>
      </c>
      <c r="I1098" s="224">
        <v>307104</v>
      </c>
      <c r="J1098" s="224">
        <v>4394512</v>
      </c>
    </row>
    <row r="1099" spans="1:10" ht="14.1" customHeight="1" x14ac:dyDescent="0.15">
      <c r="A1099" s="231"/>
      <c r="B1099" s="231"/>
      <c r="C1099" s="231"/>
      <c r="D1099" s="222" t="s">
        <v>71</v>
      </c>
      <c r="E1099" s="224">
        <v>4403</v>
      </c>
      <c r="F1099" s="224">
        <v>7212</v>
      </c>
      <c r="G1099" s="224">
        <v>31754436</v>
      </c>
      <c r="H1099" s="224">
        <v>672</v>
      </c>
      <c r="I1099" s="224">
        <v>2958816</v>
      </c>
      <c r="J1099" s="224">
        <v>28795620</v>
      </c>
    </row>
    <row r="1100" spans="1:10" ht="14.1" customHeight="1" x14ac:dyDescent="0.15">
      <c r="A1100" s="231"/>
      <c r="B1100" s="231"/>
      <c r="C1100" s="231"/>
      <c r="D1100" s="222" t="s">
        <v>72</v>
      </c>
      <c r="E1100" s="224">
        <v>11</v>
      </c>
      <c r="F1100" s="224">
        <v>4743</v>
      </c>
      <c r="G1100" s="224">
        <v>52173</v>
      </c>
      <c r="H1100" s="224">
        <v>672</v>
      </c>
      <c r="I1100" s="224">
        <v>7392</v>
      </c>
      <c r="J1100" s="224">
        <v>44781</v>
      </c>
    </row>
    <row r="1101" spans="1:10" ht="14.1" customHeight="1" x14ac:dyDescent="0.15">
      <c r="A1101" s="231"/>
      <c r="B1101" s="231"/>
      <c r="C1101" s="231"/>
      <c r="D1101" s="222" t="s">
        <v>82</v>
      </c>
      <c r="E1101" s="224">
        <v>16</v>
      </c>
      <c r="F1101" s="224">
        <v>2980</v>
      </c>
      <c r="G1101" s="224">
        <v>47680</v>
      </c>
      <c r="H1101" s="224">
        <v>672</v>
      </c>
      <c r="I1101" s="224">
        <v>10752</v>
      </c>
      <c r="J1101" s="224">
        <v>36928</v>
      </c>
    </row>
    <row r="1102" spans="1:10" ht="14.1" customHeight="1" x14ac:dyDescent="0.15">
      <c r="A1102" s="231"/>
      <c r="B1102" s="231"/>
      <c r="C1102" s="231"/>
      <c r="D1102" s="222" t="s">
        <v>75</v>
      </c>
      <c r="E1102" s="224">
        <v>59</v>
      </c>
      <c r="F1102" s="224">
        <v>1826</v>
      </c>
      <c r="G1102" s="224">
        <v>107734</v>
      </c>
      <c r="H1102" s="224">
        <v>672</v>
      </c>
      <c r="I1102" s="224">
        <v>39648</v>
      </c>
      <c r="J1102" s="224">
        <v>68086</v>
      </c>
    </row>
    <row r="1103" spans="1:10" ht="14.1" customHeight="1" x14ac:dyDescent="0.15">
      <c r="A1103" s="231"/>
      <c r="B1103" s="231"/>
      <c r="C1103" s="231"/>
      <c r="D1103" s="222" t="s">
        <v>92</v>
      </c>
      <c r="E1103" s="224">
        <v>2</v>
      </c>
      <c r="F1103" s="224">
        <v>1191</v>
      </c>
      <c r="G1103" s="224">
        <v>2382</v>
      </c>
      <c r="H1103" s="224">
        <v>672</v>
      </c>
      <c r="I1103" s="224">
        <v>1344</v>
      </c>
      <c r="J1103" s="224">
        <v>1038</v>
      </c>
    </row>
    <row r="1104" spans="1:10" ht="14.1" customHeight="1" x14ac:dyDescent="0.15">
      <c r="A1104" s="231"/>
      <c r="B1104" s="231"/>
      <c r="C1104" s="231"/>
      <c r="D1104" s="222" t="s">
        <v>69</v>
      </c>
      <c r="E1104" s="224">
        <v>20</v>
      </c>
      <c r="F1104" s="224">
        <v>29473</v>
      </c>
      <c r="G1104" s="224">
        <v>589460</v>
      </c>
      <c r="H1104" s="224">
        <v>672</v>
      </c>
      <c r="I1104" s="224">
        <v>13440</v>
      </c>
      <c r="J1104" s="224">
        <v>576020</v>
      </c>
    </row>
    <row r="1105" spans="1:10" ht="14.1" customHeight="1" x14ac:dyDescent="0.15">
      <c r="A1105" s="231"/>
      <c r="B1105" s="231"/>
      <c r="C1105" s="231"/>
      <c r="D1105" s="222" t="s">
        <v>138</v>
      </c>
      <c r="E1105" s="224">
        <v>1004</v>
      </c>
      <c r="F1105" s="224">
        <v>4304</v>
      </c>
      <c r="G1105" s="224">
        <v>4321216</v>
      </c>
      <c r="H1105" s="224">
        <v>672</v>
      </c>
      <c r="I1105" s="224">
        <v>674688</v>
      </c>
      <c r="J1105" s="224">
        <v>3646528</v>
      </c>
    </row>
    <row r="1106" spans="1:10" ht="14.1" customHeight="1" x14ac:dyDescent="0.15">
      <c r="A1106" s="231"/>
      <c r="B1106" s="231"/>
      <c r="C1106" s="231"/>
      <c r="D1106" s="222" t="s">
        <v>139</v>
      </c>
      <c r="E1106" s="224">
        <v>1317</v>
      </c>
      <c r="F1106" s="224">
        <v>5559</v>
      </c>
      <c r="G1106" s="224">
        <v>7321203</v>
      </c>
      <c r="H1106" s="224">
        <v>672</v>
      </c>
      <c r="I1106" s="224">
        <v>885024</v>
      </c>
      <c r="J1106" s="224">
        <v>6436179</v>
      </c>
    </row>
    <row r="1107" spans="1:10" ht="14.1" customHeight="1" x14ac:dyDescent="0.15">
      <c r="A1107" s="231"/>
      <c r="B1107" s="235" t="s">
        <v>164</v>
      </c>
      <c r="C1107" s="232" t="s">
        <v>67</v>
      </c>
      <c r="D1107" s="222" t="s">
        <v>151</v>
      </c>
      <c r="E1107" s="224">
        <v>1</v>
      </c>
      <c r="F1107" s="224">
        <v>58625</v>
      </c>
      <c r="G1107" s="224">
        <v>58625</v>
      </c>
      <c r="H1107" s="224">
        <v>1219</v>
      </c>
      <c r="I1107" s="224">
        <v>1219</v>
      </c>
      <c r="J1107" s="224">
        <v>57406</v>
      </c>
    </row>
    <row r="1108" spans="1:10" ht="14.1" customHeight="1" x14ac:dyDescent="0.15">
      <c r="A1108" s="231"/>
      <c r="B1108" s="231"/>
      <c r="C1108" s="231"/>
      <c r="D1108" s="222" t="s">
        <v>143</v>
      </c>
      <c r="E1108" s="224">
        <v>1</v>
      </c>
      <c r="F1108" s="224">
        <v>43085</v>
      </c>
      <c r="G1108" s="224">
        <v>43085</v>
      </c>
      <c r="H1108" s="224">
        <v>1219</v>
      </c>
      <c r="I1108" s="224">
        <v>1219</v>
      </c>
      <c r="J1108" s="224">
        <v>41866</v>
      </c>
    </row>
    <row r="1109" spans="1:10" ht="14.1" customHeight="1" x14ac:dyDescent="0.15">
      <c r="A1109" s="231"/>
      <c r="B1109" s="231"/>
      <c r="C1109" s="231"/>
      <c r="D1109" s="222" t="s">
        <v>144</v>
      </c>
      <c r="E1109" s="224">
        <v>21</v>
      </c>
      <c r="F1109" s="224">
        <v>25774</v>
      </c>
      <c r="G1109" s="224">
        <v>541254</v>
      </c>
      <c r="H1109" s="224">
        <v>1219</v>
      </c>
      <c r="I1109" s="224">
        <v>25599</v>
      </c>
      <c r="J1109" s="224">
        <v>515655</v>
      </c>
    </row>
    <row r="1110" spans="1:10" ht="14.1" customHeight="1" x14ac:dyDescent="0.15">
      <c r="A1110" s="231"/>
      <c r="B1110" s="231"/>
      <c r="C1110" s="231"/>
      <c r="D1110" s="222" t="s">
        <v>85</v>
      </c>
      <c r="E1110" s="224">
        <v>51</v>
      </c>
      <c r="F1110" s="224">
        <v>25774</v>
      </c>
      <c r="G1110" s="224">
        <v>1314474</v>
      </c>
      <c r="H1110" s="224">
        <v>1219</v>
      </c>
      <c r="I1110" s="224">
        <v>62169</v>
      </c>
      <c r="J1110" s="224">
        <v>1252305</v>
      </c>
    </row>
    <row r="1111" spans="1:10" ht="14.1" customHeight="1" x14ac:dyDescent="0.15">
      <c r="A1111" s="231"/>
      <c r="B1111" s="231"/>
      <c r="C1111" s="231"/>
      <c r="D1111" s="222" t="s">
        <v>140</v>
      </c>
      <c r="E1111" s="224">
        <v>12</v>
      </c>
      <c r="F1111" s="224">
        <v>12572</v>
      </c>
      <c r="G1111" s="224">
        <v>150864</v>
      </c>
      <c r="H1111" s="224">
        <v>1219</v>
      </c>
      <c r="I1111" s="224">
        <v>14628</v>
      </c>
      <c r="J1111" s="224">
        <v>136236</v>
      </c>
    </row>
    <row r="1112" spans="1:10" ht="14.1" customHeight="1" x14ac:dyDescent="0.15">
      <c r="A1112" s="231"/>
      <c r="B1112" s="231"/>
      <c r="C1112" s="231"/>
      <c r="D1112" s="222" t="s">
        <v>78</v>
      </c>
      <c r="E1112" s="224">
        <v>1</v>
      </c>
      <c r="F1112" s="224">
        <v>12572</v>
      </c>
      <c r="G1112" s="224">
        <v>12572</v>
      </c>
      <c r="H1112" s="224">
        <v>1219</v>
      </c>
      <c r="I1112" s="224">
        <v>1219</v>
      </c>
      <c r="J1112" s="224">
        <v>11353</v>
      </c>
    </row>
    <row r="1113" spans="1:10" ht="14.1" customHeight="1" x14ac:dyDescent="0.15">
      <c r="A1113" s="231"/>
      <c r="B1113" s="231"/>
      <c r="C1113" s="231"/>
      <c r="D1113" s="222" t="s">
        <v>145</v>
      </c>
      <c r="E1113" s="224">
        <v>44</v>
      </c>
      <c r="F1113" s="224">
        <v>9616</v>
      </c>
      <c r="G1113" s="224">
        <v>423104</v>
      </c>
      <c r="H1113" s="224">
        <v>1219</v>
      </c>
      <c r="I1113" s="224">
        <v>53636</v>
      </c>
      <c r="J1113" s="224">
        <v>369468</v>
      </c>
    </row>
    <row r="1114" spans="1:10" ht="14.1" customHeight="1" x14ac:dyDescent="0.15">
      <c r="A1114" s="231"/>
      <c r="B1114" s="231"/>
      <c r="C1114" s="231"/>
      <c r="D1114" s="222" t="s">
        <v>83</v>
      </c>
      <c r="E1114" s="224">
        <v>4</v>
      </c>
      <c r="F1114" s="224">
        <v>9616</v>
      </c>
      <c r="G1114" s="224">
        <v>38464</v>
      </c>
      <c r="H1114" s="224">
        <v>1219</v>
      </c>
      <c r="I1114" s="224">
        <v>4876</v>
      </c>
      <c r="J1114" s="224">
        <v>33588</v>
      </c>
    </row>
    <row r="1115" spans="1:10" ht="14.1" customHeight="1" x14ac:dyDescent="0.15">
      <c r="A1115" s="231"/>
      <c r="B1115" s="231"/>
      <c r="C1115" s="231"/>
      <c r="D1115" s="222" t="s">
        <v>135</v>
      </c>
      <c r="E1115" s="224">
        <v>77</v>
      </c>
      <c r="F1115" s="224">
        <v>6540</v>
      </c>
      <c r="G1115" s="224">
        <v>503580</v>
      </c>
      <c r="H1115" s="224">
        <v>1219</v>
      </c>
      <c r="I1115" s="224">
        <v>93863</v>
      </c>
      <c r="J1115" s="224">
        <v>409717</v>
      </c>
    </row>
    <row r="1116" spans="1:10" ht="14.1" customHeight="1" x14ac:dyDescent="0.15">
      <c r="A1116" s="231"/>
      <c r="B1116" s="231"/>
      <c r="C1116" s="231"/>
      <c r="D1116" s="222" t="s">
        <v>77</v>
      </c>
      <c r="E1116" s="224">
        <v>763</v>
      </c>
      <c r="F1116" s="224">
        <v>6540</v>
      </c>
      <c r="G1116" s="224">
        <v>4990020</v>
      </c>
      <c r="H1116" s="224">
        <v>1219</v>
      </c>
      <c r="I1116" s="224">
        <v>930097</v>
      </c>
      <c r="J1116" s="224">
        <v>4059923</v>
      </c>
    </row>
    <row r="1117" spans="1:10" ht="14.1" customHeight="1" x14ac:dyDescent="0.15">
      <c r="A1117" s="231"/>
      <c r="B1117" s="231"/>
      <c r="C1117" s="231"/>
      <c r="D1117" s="222" t="s">
        <v>148</v>
      </c>
      <c r="E1117" s="224">
        <v>1</v>
      </c>
      <c r="F1117" s="224">
        <v>4071</v>
      </c>
      <c r="G1117" s="224">
        <v>4071</v>
      </c>
      <c r="H1117" s="224">
        <v>1219</v>
      </c>
      <c r="I1117" s="224">
        <v>1219</v>
      </c>
      <c r="J1117" s="224">
        <v>2852</v>
      </c>
    </row>
    <row r="1118" spans="1:10" ht="14.1" customHeight="1" x14ac:dyDescent="0.15">
      <c r="A1118" s="231"/>
      <c r="B1118" s="231"/>
      <c r="C1118" s="231"/>
      <c r="D1118" s="222" t="s">
        <v>146</v>
      </c>
      <c r="E1118" s="224">
        <v>1</v>
      </c>
      <c r="F1118" s="224">
        <v>2308</v>
      </c>
      <c r="G1118" s="224">
        <v>2308</v>
      </c>
      <c r="H1118" s="224">
        <v>1219</v>
      </c>
      <c r="I1118" s="224">
        <v>1219</v>
      </c>
      <c r="J1118" s="224">
        <v>1089</v>
      </c>
    </row>
    <row r="1119" spans="1:10" ht="14.1" customHeight="1" x14ac:dyDescent="0.15">
      <c r="A1119" s="231"/>
      <c r="B1119" s="231"/>
      <c r="C1119" s="231"/>
      <c r="D1119" s="222" t="s">
        <v>84</v>
      </c>
      <c r="E1119" s="224">
        <v>1</v>
      </c>
      <c r="F1119" s="224">
        <v>2308</v>
      </c>
      <c r="G1119" s="224">
        <v>2308</v>
      </c>
      <c r="H1119" s="224">
        <v>1219</v>
      </c>
      <c r="I1119" s="224">
        <v>1219</v>
      </c>
      <c r="J1119" s="224">
        <v>1089</v>
      </c>
    </row>
    <row r="1120" spans="1:10" ht="14.1" customHeight="1" x14ac:dyDescent="0.15">
      <c r="A1120" s="231"/>
      <c r="B1120" s="231"/>
      <c r="C1120" s="231"/>
      <c r="D1120" s="222" t="s">
        <v>89</v>
      </c>
      <c r="E1120" s="224">
        <v>4</v>
      </c>
      <c r="F1120" s="224">
        <v>1154</v>
      </c>
      <c r="G1120" s="224">
        <v>4616</v>
      </c>
      <c r="H1120" s="224">
        <v>1219</v>
      </c>
      <c r="I1120" s="224">
        <v>4876</v>
      </c>
      <c r="J1120" s="224">
        <v>-260</v>
      </c>
    </row>
    <row r="1121" spans="1:10" ht="29.1" customHeight="1" x14ac:dyDescent="0.15">
      <c r="A1121" s="231"/>
      <c r="B1121" s="231"/>
      <c r="C1121" s="230" t="s">
        <v>156</v>
      </c>
      <c r="D1121" s="222" t="s">
        <v>74</v>
      </c>
      <c r="E1121" s="224">
        <v>3</v>
      </c>
      <c r="F1121" s="224">
        <v>10977</v>
      </c>
      <c r="G1121" s="224">
        <v>32931</v>
      </c>
      <c r="H1121" s="224">
        <v>2580</v>
      </c>
      <c r="I1121" s="224">
        <v>7740</v>
      </c>
      <c r="J1121" s="224">
        <v>25191</v>
      </c>
    </row>
    <row r="1122" spans="1:10" ht="14.1" customHeight="1" x14ac:dyDescent="0.15">
      <c r="A1122" s="231"/>
      <c r="B1122" s="231"/>
      <c r="C1122" s="231"/>
      <c r="D1122" s="222" t="s">
        <v>71</v>
      </c>
      <c r="E1122" s="224">
        <v>176</v>
      </c>
      <c r="F1122" s="224">
        <v>7901</v>
      </c>
      <c r="G1122" s="224">
        <v>1390576</v>
      </c>
      <c r="H1122" s="224">
        <v>2580</v>
      </c>
      <c r="I1122" s="224">
        <v>454080</v>
      </c>
      <c r="J1122" s="224">
        <v>936496</v>
      </c>
    </row>
    <row r="1123" spans="1:10" ht="29.1" customHeight="1" x14ac:dyDescent="0.15">
      <c r="A1123" s="231"/>
      <c r="B1123" s="231"/>
      <c r="C1123" s="230" t="s">
        <v>158</v>
      </c>
      <c r="D1123" s="222" t="s">
        <v>88</v>
      </c>
      <c r="E1123" s="224">
        <v>28</v>
      </c>
      <c r="F1123" s="224">
        <v>59297</v>
      </c>
      <c r="G1123" s="224">
        <v>1660316</v>
      </c>
      <c r="H1123" s="224">
        <v>1891</v>
      </c>
      <c r="I1123" s="224">
        <v>52948</v>
      </c>
      <c r="J1123" s="224">
        <v>1607368</v>
      </c>
    </row>
    <row r="1124" spans="1:10" ht="14.1" customHeight="1" x14ac:dyDescent="0.15">
      <c r="A1124" s="231"/>
      <c r="B1124" s="231"/>
      <c r="C1124" s="231"/>
      <c r="D1124" s="222" t="s">
        <v>101</v>
      </c>
      <c r="E1124" s="224">
        <v>87</v>
      </c>
      <c r="F1124" s="224">
        <v>43757</v>
      </c>
      <c r="G1124" s="224">
        <v>3806859</v>
      </c>
      <c r="H1124" s="224">
        <v>1891</v>
      </c>
      <c r="I1124" s="224">
        <v>164517</v>
      </c>
      <c r="J1124" s="224">
        <v>3642342</v>
      </c>
    </row>
    <row r="1125" spans="1:10" ht="14.1" customHeight="1" x14ac:dyDescent="0.15">
      <c r="A1125" s="231"/>
      <c r="B1125" s="231"/>
      <c r="C1125" s="231"/>
      <c r="D1125" s="222" t="s">
        <v>79</v>
      </c>
      <c r="E1125" s="224">
        <v>1809</v>
      </c>
      <c r="F1125" s="224">
        <v>26446</v>
      </c>
      <c r="G1125" s="224">
        <v>47840814</v>
      </c>
      <c r="H1125" s="224">
        <v>1891</v>
      </c>
      <c r="I1125" s="224">
        <v>3420819</v>
      </c>
      <c r="J1125" s="224">
        <v>44419995</v>
      </c>
    </row>
    <row r="1126" spans="1:10" ht="14.1" customHeight="1" x14ac:dyDescent="0.15">
      <c r="A1126" s="231"/>
      <c r="B1126" s="231"/>
      <c r="C1126" s="231"/>
      <c r="D1126" s="222" t="s">
        <v>73</v>
      </c>
      <c r="E1126" s="224">
        <v>2049</v>
      </c>
      <c r="F1126" s="224">
        <v>13244</v>
      </c>
      <c r="G1126" s="224">
        <v>27136956</v>
      </c>
      <c r="H1126" s="224">
        <v>1891</v>
      </c>
      <c r="I1126" s="224">
        <v>3874659</v>
      </c>
      <c r="J1126" s="224">
        <v>23262297</v>
      </c>
    </row>
    <row r="1127" spans="1:10" ht="14.1" customHeight="1" x14ac:dyDescent="0.15">
      <c r="A1127" s="231"/>
      <c r="B1127" s="231"/>
      <c r="C1127" s="231"/>
      <c r="D1127" s="222" t="s">
        <v>74</v>
      </c>
      <c r="E1127" s="224">
        <v>5219</v>
      </c>
      <c r="F1127" s="224">
        <v>10288</v>
      </c>
      <c r="G1127" s="224">
        <v>53693072</v>
      </c>
      <c r="H1127" s="224">
        <v>1891</v>
      </c>
      <c r="I1127" s="224">
        <v>9869129</v>
      </c>
      <c r="J1127" s="224">
        <v>43823943</v>
      </c>
    </row>
    <row r="1128" spans="1:10" ht="14.1" customHeight="1" x14ac:dyDescent="0.15">
      <c r="A1128" s="231"/>
      <c r="B1128" s="231"/>
      <c r="C1128" s="231"/>
      <c r="D1128" s="222" t="s">
        <v>71</v>
      </c>
      <c r="E1128" s="224">
        <v>8282</v>
      </c>
      <c r="F1128" s="224">
        <v>7212</v>
      </c>
      <c r="G1128" s="224">
        <v>59729784</v>
      </c>
      <c r="H1128" s="224">
        <v>1891</v>
      </c>
      <c r="I1128" s="224">
        <v>15661262</v>
      </c>
      <c r="J1128" s="224">
        <v>44068522</v>
      </c>
    </row>
    <row r="1129" spans="1:10" ht="14.1" customHeight="1" x14ac:dyDescent="0.15">
      <c r="A1129" s="231"/>
      <c r="B1129" s="231"/>
      <c r="C1129" s="231"/>
      <c r="D1129" s="222" t="s">
        <v>72</v>
      </c>
      <c r="E1129" s="224">
        <v>201</v>
      </c>
      <c r="F1129" s="224">
        <v>4743</v>
      </c>
      <c r="G1129" s="224">
        <v>953343</v>
      </c>
      <c r="H1129" s="224">
        <v>1891</v>
      </c>
      <c r="I1129" s="224">
        <v>380091</v>
      </c>
      <c r="J1129" s="224">
        <v>573252</v>
      </c>
    </row>
    <row r="1130" spans="1:10" ht="14.1" customHeight="1" x14ac:dyDescent="0.15">
      <c r="A1130" s="231"/>
      <c r="B1130" s="231"/>
      <c r="C1130" s="231"/>
      <c r="D1130" s="222" t="s">
        <v>82</v>
      </c>
      <c r="E1130" s="224">
        <v>243</v>
      </c>
      <c r="F1130" s="224">
        <v>2980</v>
      </c>
      <c r="G1130" s="224">
        <v>724140</v>
      </c>
      <c r="H1130" s="224">
        <v>1891</v>
      </c>
      <c r="I1130" s="224">
        <v>459513</v>
      </c>
      <c r="J1130" s="224">
        <v>264627</v>
      </c>
    </row>
    <row r="1131" spans="1:10" ht="29.1" customHeight="1" x14ac:dyDescent="0.15">
      <c r="A1131" s="230" t="s">
        <v>171</v>
      </c>
      <c r="B1131" s="231" t="s">
        <v>53</v>
      </c>
      <c r="C1131" s="231"/>
      <c r="D1131" s="231"/>
      <c r="E1131" s="224">
        <v>8687</v>
      </c>
      <c r="F1131" s="224"/>
      <c r="G1131" s="224">
        <v>114112910</v>
      </c>
      <c r="H1131" s="224"/>
      <c r="I1131" s="224">
        <v>8015268</v>
      </c>
      <c r="J1131" s="224">
        <v>106097642</v>
      </c>
    </row>
    <row r="1132" spans="1:10" ht="14.1" customHeight="1" x14ac:dyDescent="0.15">
      <c r="A1132" s="231"/>
      <c r="B1132" s="222" t="s">
        <v>63</v>
      </c>
      <c r="C1132" s="222" t="s">
        <v>64</v>
      </c>
      <c r="D1132" s="222" t="s">
        <v>65</v>
      </c>
      <c r="E1132" s="233">
        <v>3</v>
      </c>
      <c r="F1132" s="233">
        <v>13948</v>
      </c>
      <c r="G1132" s="233">
        <v>41844</v>
      </c>
      <c r="H1132" s="233">
        <v>0</v>
      </c>
      <c r="I1132" s="233">
        <v>0</v>
      </c>
      <c r="J1132" s="233">
        <v>41844</v>
      </c>
    </row>
    <row r="1133" spans="1:10" ht="14.1" customHeight="1" x14ac:dyDescent="0.15">
      <c r="A1133" s="231"/>
      <c r="B1133" s="235" t="s">
        <v>66</v>
      </c>
      <c r="C1133" s="223" t="s">
        <v>67</v>
      </c>
      <c r="D1133" s="222" t="s">
        <v>133</v>
      </c>
      <c r="E1133" s="234"/>
      <c r="F1133" s="234"/>
      <c r="G1133" s="234"/>
      <c r="H1133" s="234"/>
      <c r="I1133" s="234"/>
      <c r="J1133" s="234"/>
    </row>
    <row r="1134" spans="1:10" ht="29.1" customHeight="1" x14ac:dyDescent="0.15">
      <c r="A1134" s="231"/>
      <c r="B1134" s="231"/>
      <c r="C1134" s="221" t="s">
        <v>157</v>
      </c>
      <c r="D1134" s="222" t="s">
        <v>132</v>
      </c>
      <c r="E1134" s="224">
        <v>32</v>
      </c>
      <c r="F1134" s="224">
        <v>14620</v>
      </c>
      <c r="G1134" s="224">
        <v>467840</v>
      </c>
      <c r="H1134" s="224">
        <v>2528</v>
      </c>
      <c r="I1134" s="224">
        <v>80896</v>
      </c>
      <c r="J1134" s="224">
        <v>386944</v>
      </c>
    </row>
    <row r="1135" spans="1:10" ht="29.1" customHeight="1" x14ac:dyDescent="0.15">
      <c r="A1135" s="231"/>
      <c r="B1135" s="231"/>
      <c r="C1135" s="221" t="s">
        <v>158</v>
      </c>
      <c r="D1135" s="222" t="s">
        <v>132</v>
      </c>
      <c r="E1135" s="224">
        <v>289</v>
      </c>
      <c r="F1135" s="224">
        <v>14620</v>
      </c>
      <c r="G1135" s="224">
        <v>4225180</v>
      </c>
      <c r="H1135" s="224">
        <v>1891</v>
      </c>
      <c r="I1135" s="224">
        <v>546499</v>
      </c>
      <c r="J1135" s="224">
        <v>3678681</v>
      </c>
    </row>
    <row r="1136" spans="1:10" ht="42.95" customHeight="1" x14ac:dyDescent="0.15">
      <c r="A1136" s="231"/>
      <c r="B1136" s="230" t="s">
        <v>168</v>
      </c>
      <c r="C1136" s="232" t="s">
        <v>67</v>
      </c>
      <c r="D1136" s="222" t="s">
        <v>144</v>
      </c>
      <c r="E1136" s="224">
        <v>2</v>
      </c>
      <c r="F1136" s="224">
        <v>25774</v>
      </c>
      <c r="G1136" s="224">
        <v>51548</v>
      </c>
      <c r="H1136" s="224">
        <v>0</v>
      </c>
      <c r="I1136" s="224">
        <v>0</v>
      </c>
      <c r="J1136" s="224">
        <v>51548</v>
      </c>
    </row>
    <row r="1137" spans="1:10" ht="14.1" customHeight="1" x14ac:dyDescent="0.15">
      <c r="A1137" s="231"/>
      <c r="B1137" s="231"/>
      <c r="C1137" s="231"/>
      <c r="D1137" s="222" t="s">
        <v>85</v>
      </c>
      <c r="E1137" s="224">
        <v>6</v>
      </c>
      <c r="F1137" s="224">
        <v>25774</v>
      </c>
      <c r="G1137" s="224">
        <v>154644</v>
      </c>
      <c r="H1137" s="224">
        <v>0</v>
      </c>
      <c r="I1137" s="224">
        <v>0</v>
      </c>
      <c r="J1137" s="224">
        <v>154644</v>
      </c>
    </row>
    <row r="1138" spans="1:10" ht="14.1" customHeight="1" x14ac:dyDescent="0.15">
      <c r="A1138" s="231"/>
      <c r="B1138" s="231"/>
      <c r="C1138" s="231"/>
      <c r="D1138" s="222" t="s">
        <v>78</v>
      </c>
      <c r="E1138" s="224">
        <v>5</v>
      </c>
      <c r="F1138" s="224">
        <v>12572</v>
      </c>
      <c r="G1138" s="224">
        <v>62860</v>
      </c>
      <c r="H1138" s="224">
        <v>0</v>
      </c>
      <c r="I1138" s="224">
        <v>0</v>
      </c>
      <c r="J1138" s="224">
        <v>62860</v>
      </c>
    </row>
    <row r="1139" spans="1:10" ht="14.1" customHeight="1" x14ac:dyDescent="0.15">
      <c r="A1139" s="231"/>
      <c r="B1139" s="231"/>
      <c r="C1139" s="231"/>
      <c r="D1139" s="222" t="s">
        <v>135</v>
      </c>
      <c r="E1139" s="224">
        <v>2</v>
      </c>
      <c r="F1139" s="224">
        <v>6540</v>
      </c>
      <c r="G1139" s="224">
        <v>13080</v>
      </c>
      <c r="H1139" s="224">
        <v>0</v>
      </c>
      <c r="I1139" s="224">
        <v>0</v>
      </c>
      <c r="J1139" s="224">
        <v>13080</v>
      </c>
    </row>
    <row r="1140" spans="1:10" ht="14.1" customHeight="1" x14ac:dyDescent="0.15">
      <c r="A1140" s="231"/>
      <c r="B1140" s="231"/>
      <c r="C1140" s="231"/>
      <c r="D1140" s="222" t="s">
        <v>77</v>
      </c>
      <c r="E1140" s="224">
        <v>74</v>
      </c>
      <c r="F1140" s="224">
        <v>6540</v>
      </c>
      <c r="G1140" s="224">
        <v>483960</v>
      </c>
      <c r="H1140" s="224">
        <v>0</v>
      </c>
      <c r="I1140" s="224">
        <v>0</v>
      </c>
      <c r="J1140" s="224">
        <v>483960</v>
      </c>
    </row>
    <row r="1141" spans="1:10" ht="14.1" customHeight="1" x14ac:dyDescent="0.15">
      <c r="A1141" s="231"/>
      <c r="B1141" s="231"/>
      <c r="C1141" s="231"/>
      <c r="D1141" s="222" t="s">
        <v>147</v>
      </c>
      <c r="E1141" s="224">
        <v>2</v>
      </c>
      <c r="F1141" s="224">
        <v>1154</v>
      </c>
      <c r="G1141" s="224">
        <v>2308</v>
      </c>
      <c r="H1141" s="224">
        <v>0</v>
      </c>
      <c r="I1141" s="224">
        <v>0</v>
      </c>
      <c r="J1141" s="224">
        <v>2308</v>
      </c>
    </row>
    <row r="1142" spans="1:10" ht="14.1" customHeight="1" x14ac:dyDescent="0.15">
      <c r="A1142" s="231"/>
      <c r="B1142" s="231"/>
      <c r="C1142" s="231"/>
      <c r="D1142" s="222" t="s">
        <v>89</v>
      </c>
      <c r="E1142" s="224">
        <v>1</v>
      </c>
      <c r="F1142" s="224">
        <v>1154</v>
      </c>
      <c r="G1142" s="224">
        <v>1154</v>
      </c>
      <c r="H1142" s="224">
        <v>0</v>
      </c>
      <c r="I1142" s="224">
        <v>0</v>
      </c>
      <c r="J1142" s="224">
        <v>1154</v>
      </c>
    </row>
    <row r="1143" spans="1:10" ht="29.1" customHeight="1" x14ac:dyDescent="0.15">
      <c r="A1143" s="231"/>
      <c r="B1143" s="231"/>
      <c r="C1143" s="230" t="s">
        <v>156</v>
      </c>
      <c r="D1143" s="222" t="s">
        <v>70</v>
      </c>
      <c r="E1143" s="224">
        <v>1</v>
      </c>
      <c r="F1143" s="224">
        <v>3817</v>
      </c>
      <c r="G1143" s="224">
        <v>3817</v>
      </c>
      <c r="H1143" s="224">
        <v>1361</v>
      </c>
      <c r="I1143" s="224">
        <v>1361</v>
      </c>
      <c r="J1143" s="224">
        <v>2456</v>
      </c>
    </row>
    <row r="1144" spans="1:10" ht="14.1" customHeight="1" x14ac:dyDescent="0.15">
      <c r="A1144" s="231"/>
      <c r="B1144" s="231"/>
      <c r="C1144" s="231"/>
      <c r="D1144" s="222" t="s">
        <v>79</v>
      </c>
      <c r="E1144" s="224">
        <v>4</v>
      </c>
      <c r="F1144" s="224">
        <v>27135</v>
      </c>
      <c r="G1144" s="224">
        <v>108540</v>
      </c>
      <c r="H1144" s="224">
        <v>1361</v>
      </c>
      <c r="I1144" s="224">
        <v>5444</v>
      </c>
      <c r="J1144" s="224">
        <v>103096</v>
      </c>
    </row>
    <row r="1145" spans="1:10" ht="14.1" customHeight="1" x14ac:dyDescent="0.15">
      <c r="A1145" s="231"/>
      <c r="B1145" s="231"/>
      <c r="C1145" s="231"/>
      <c r="D1145" s="222" t="s">
        <v>73</v>
      </c>
      <c r="E1145" s="224">
        <v>2</v>
      </c>
      <c r="F1145" s="224">
        <v>13933</v>
      </c>
      <c r="G1145" s="224">
        <v>27866</v>
      </c>
      <c r="H1145" s="224">
        <v>1361</v>
      </c>
      <c r="I1145" s="224">
        <v>2722</v>
      </c>
      <c r="J1145" s="224">
        <v>25144</v>
      </c>
    </row>
    <row r="1146" spans="1:10" ht="14.1" customHeight="1" x14ac:dyDescent="0.15">
      <c r="A1146" s="231"/>
      <c r="B1146" s="231"/>
      <c r="C1146" s="231"/>
      <c r="D1146" s="222" t="s">
        <v>71</v>
      </c>
      <c r="E1146" s="224">
        <v>13</v>
      </c>
      <c r="F1146" s="224">
        <v>7901</v>
      </c>
      <c r="G1146" s="224">
        <v>102713</v>
      </c>
      <c r="H1146" s="224">
        <v>1361</v>
      </c>
      <c r="I1146" s="224">
        <v>17693</v>
      </c>
      <c r="J1146" s="224">
        <v>85020</v>
      </c>
    </row>
    <row r="1147" spans="1:10" ht="14.1" customHeight="1" x14ac:dyDescent="0.15">
      <c r="A1147" s="231"/>
      <c r="B1147" s="231"/>
      <c r="C1147" s="231"/>
      <c r="D1147" s="222" t="s">
        <v>75</v>
      </c>
      <c r="E1147" s="224">
        <v>14</v>
      </c>
      <c r="F1147" s="224">
        <v>2515</v>
      </c>
      <c r="G1147" s="224">
        <v>35210</v>
      </c>
      <c r="H1147" s="224">
        <v>1361</v>
      </c>
      <c r="I1147" s="224">
        <v>19054</v>
      </c>
      <c r="J1147" s="224">
        <v>16156</v>
      </c>
    </row>
    <row r="1148" spans="1:10" ht="29.1" customHeight="1" x14ac:dyDescent="0.15">
      <c r="A1148" s="231"/>
      <c r="B1148" s="231"/>
      <c r="C1148" s="221" t="s">
        <v>157</v>
      </c>
      <c r="D1148" s="222" t="s">
        <v>71</v>
      </c>
      <c r="E1148" s="224">
        <v>19</v>
      </c>
      <c r="F1148" s="224">
        <v>7447</v>
      </c>
      <c r="G1148" s="224">
        <v>141487</v>
      </c>
      <c r="H1148" s="224">
        <v>1309</v>
      </c>
      <c r="I1148" s="224">
        <v>24871</v>
      </c>
      <c r="J1148" s="224">
        <v>116616</v>
      </c>
    </row>
    <row r="1149" spans="1:10" ht="29.1" customHeight="1" x14ac:dyDescent="0.15">
      <c r="A1149" s="231"/>
      <c r="B1149" s="231"/>
      <c r="C1149" s="230" t="s">
        <v>158</v>
      </c>
      <c r="D1149" s="222" t="s">
        <v>70</v>
      </c>
      <c r="E1149" s="224">
        <v>1</v>
      </c>
      <c r="F1149" s="224">
        <v>3128</v>
      </c>
      <c r="G1149" s="224">
        <v>3128</v>
      </c>
      <c r="H1149" s="224">
        <v>672</v>
      </c>
      <c r="I1149" s="224">
        <v>672</v>
      </c>
      <c r="J1149" s="224">
        <v>2456</v>
      </c>
    </row>
    <row r="1150" spans="1:10" ht="14.1" customHeight="1" x14ac:dyDescent="0.15">
      <c r="A1150" s="231"/>
      <c r="B1150" s="231"/>
      <c r="C1150" s="231"/>
      <c r="D1150" s="222" t="s">
        <v>101</v>
      </c>
      <c r="E1150" s="224">
        <v>28</v>
      </c>
      <c r="F1150" s="224">
        <v>43757</v>
      </c>
      <c r="G1150" s="224">
        <v>1225196</v>
      </c>
      <c r="H1150" s="224">
        <v>672</v>
      </c>
      <c r="I1150" s="224">
        <v>18816</v>
      </c>
      <c r="J1150" s="224">
        <v>1206380</v>
      </c>
    </row>
    <row r="1151" spans="1:10" ht="14.1" customHeight="1" x14ac:dyDescent="0.15">
      <c r="A1151" s="231"/>
      <c r="B1151" s="231"/>
      <c r="C1151" s="231"/>
      <c r="D1151" s="222" t="s">
        <v>79</v>
      </c>
      <c r="E1151" s="224">
        <v>1521</v>
      </c>
      <c r="F1151" s="224">
        <v>26446</v>
      </c>
      <c r="G1151" s="224">
        <v>40224366</v>
      </c>
      <c r="H1151" s="224">
        <v>672</v>
      </c>
      <c r="I1151" s="224">
        <v>1022112</v>
      </c>
      <c r="J1151" s="224">
        <v>39202254</v>
      </c>
    </row>
    <row r="1152" spans="1:10" ht="14.1" customHeight="1" x14ac:dyDescent="0.15">
      <c r="A1152" s="231"/>
      <c r="B1152" s="231"/>
      <c r="C1152" s="231"/>
      <c r="D1152" s="222" t="s">
        <v>73</v>
      </c>
      <c r="E1152" s="224">
        <v>1166</v>
      </c>
      <c r="F1152" s="224">
        <v>13244</v>
      </c>
      <c r="G1152" s="224">
        <v>15442504</v>
      </c>
      <c r="H1152" s="224">
        <v>672</v>
      </c>
      <c r="I1152" s="224">
        <v>783552</v>
      </c>
      <c r="J1152" s="224">
        <v>14658952</v>
      </c>
    </row>
    <row r="1153" spans="1:10" ht="14.1" customHeight="1" x14ac:dyDescent="0.15">
      <c r="A1153" s="231"/>
      <c r="B1153" s="231"/>
      <c r="C1153" s="231"/>
      <c r="D1153" s="222" t="s">
        <v>74</v>
      </c>
      <c r="E1153" s="224">
        <v>63</v>
      </c>
      <c r="F1153" s="224">
        <v>10288</v>
      </c>
      <c r="G1153" s="224">
        <v>648144</v>
      </c>
      <c r="H1153" s="224">
        <v>672</v>
      </c>
      <c r="I1153" s="224">
        <v>42336</v>
      </c>
      <c r="J1153" s="224">
        <v>605808</v>
      </c>
    </row>
    <row r="1154" spans="1:10" ht="14.1" customHeight="1" x14ac:dyDescent="0.15">
      <c r="A1154" s="231"/>
      <c r="B1154" s="231"/>
      <c r="C1154" s="231"/>
      <c r="D1154" s="222" t="s">
        <v>71</v>
      </c>
      <c r="E1154" s="224">
        <v>3453</v>
      </c>
      <c r="F1154" s="224">
        <v>7212</v>
      </c>
      <c r="G1154" s="224">
        <v>24903036</v>
      </c>
      <c r="H1154" s="224">
        <v>672</v>
      </c>
      <c r="I1154" s="224">
        <v>2320416</v>
      </c>
      <c r="J1154" s="224">
        <v>22582620</v>
      </c>
    </row>
    <row r="1155" spans="1:10" ht="14.1" customHeight="1" x14ac:dyDescent="0.15">
      <c r="A1155" s="231"/>
      <c r="B1155" s="231"/>
      <c r="C1155" s="231"/>
      <c r="D1155" s="222" t="s">
        <v>75</v>
      </c>
      <c r="E1155" s="224">
        <v>468</v>
      </c>
      <c r="F1155" s="224">
        <v>1826</v>
      </c>
      <c r="G1155" s="224">
        <v>854568</v>
      </c>
      <c r="H1155" s="224">
        <v>672</v>
      </c>
      <c r="I1155" s="224">
        <v>314496</v>
      </c>
      <c r="J1155" s="224">
        <v>540072</v>
      </c>
    </row>
    <row r="1156" spans="1:10" ht="14.1" customHeight="1" x14ac:dyDescent="0.15">
      <c r="A1156" s="231"/>
      <c r="B1156" s="235" t="s">
        <v>164</v>
      </c>
      <c r="C1156" s="232" t="s">
        <v>67</v>
      </c>
      <c r="D1156" s="222" t="s">
        <v>153</v>
      </c>
      <c r="E1156" s="224">
        <v>1</v>
      </c>
      <c r="F1156" s="224">
        <v>43085</v>
      </c>
      <c r="G1156" s="224">
        <v>43085</v>
      </c>
      <c r="H1156" s="224">
        <v>1219</v>
      </c>
      <c r="I1156" s="224">
        <v>1219</v>
      </c>
      <c r="J1156" s="224">
        <v>41866</v>
      </c>
    </row>
    <row r="1157" spans="1:10" ht="14.1" customHeight="1" x14ac:dyDescent="0.15">
      <c r="A1157" s="231"/>
      <c r="B1157" s="231"/>
      <c r="C1157" s="231"/>
      <c r="D1157" s="222" t="s">
        <v>144</v>
      </c>
      <c r="E1157" s="224">
        <v>3</v>
      </c>
      <c r="F1157" s="224">
        <v>25774</v>
      </c>
      <c r="G1157" s="224">
        <v>77322</v>
      </c>
      <c r="H1157" s="224">
        <v>1219</v>
      </c>
      <c r="I1157" s="224">
        <v>3657</v>
      </c>
      <c r="J1157" s="224">
        <v>73665</v>
      </c>
    </row>
    <row r="1158" spans="1:10" ht="14.1" customHeight="1" x14ac:dyDescent="0.15">
      <c r="A1158" s="231"/>
      <c r="B1158" s="231"/>
      <c r="C1158" s="231"/>
      <c r="D1158" s="222" t="s">
        <v>85</v>
      </c>
      <c r="E1158" s="224">
        <v>9</v>
      </c>
      <c r="F1158" s="224">
        <v>25774</v>
      </c>
      <c r="G1158" s="224">
        <v>231966</v>
      </c>
      <c r="H1158" s="224">
        <v>1219</v>
      </c>
      <c r="I1158" s="224">
        <v>10971</v>
      </c>
      <c r="J1158" s="224">
        <v>220995</v>
      </c>
    </row>
    <row r="1159" spans="1:10" ht="14.1" customHeight="1" x14ac:dyDescent="0.15">
      <c r="A1159" s="231"/>
      <c r="B1159" s="231"/>
      <c r="C1159" s="231"/>
      <c r="D1159" s="222" t="s">
        <v>78</v>
      </c>
      <c r="E1159" s="224">
        <v>1</v>
      </c>
      <c r="F1159" s="224">
        <v>12572</v>
      </c>
      <c r="G1159" s="224">
        <v>12572</v>
      </c>
      <c r="H1159" s="224">
        <v>1219</v>
      </c>
      <c r="I1159" s="224">
        <v>1219</v>
      </c>
      <c r="J1159" s="224">
        <v>11353</v>
      </c>
    </row>
    <row r="1160" spans="1:10" ht="14.1" customHeight="1" x14ac:dyDescent="0.15">
      <c r="A1160" s="231"/>
      <c r="B1160" s="231"/>
      <c r="C1160" s="231"/>
      <c r="D1160" s="222" t="s">
        <v>135</v>
      </c>
      <c r="E1160" s="224">
        <v>3</v>
      </c>
      <c r="F1160" s="224">
        <v>6540</v>
      </c>
      <c r="G1160" s="224">
        <v>19620</v>
      </c>
      <c r="H1160" s="224">
        <v>1219</v>
      </c>
      <c r="I1160" s="224">
        <v>3657</v>
      </c>
      <c r="J1160" s="224">
        <v>15963</v>
      </c>
    </row>
    <row r="1161" spans="1:10" ht="14.1" customHeight="1" x14ac:dyDescent="0.15">
      <c r="A1161" s="231"/>
      <c r="B1161" s="231"/>
      <c r="C1161" s="231"/>
      <c r="D1161" s="222" t="s">
        <v>77</v>
      </c>
      <c r="E1161" s="224">
        <v>81</v>
      </c>
      <c r="F1161" s="224">
        <v>6540</v>
      </c>
      <c r="G1161" s="224">
        <v>529740</v>
      </c>
      <c r="H1161" s="224">
        <v>1219</v>
      </c>
      <c r="I1161" s="224">
        <v>98739</v>
      </c>
      <c r="J1161" s="224">
        <v>431001</v>
      </c>
    </row>
    <row r="1162" spans="1:10" ht="29.1" customHeight="1" x14ac:dyDescent="0.15">
      <c r="A1162" s="231"/>
      <c r="B1162" s="231"/>
      <c r="C1162" s="230" t="s">
        <v>156</v>
      </c>
      <c r="D1162" s="222" t="s">
        <v>101</v>
      </c>
      <c r="E1162" s="224">
        <v>1</v>
      </c>
      <c r="F1162" s="224">
        <v>44446</v>
      </c>
      <c r="G1162" s="224">
        <v>44446</v>
      </c>
      <c r="H1162" s="224">
        <v>2580</v>
      </c>
      <c r="I1162" s="224">
        <v>2580</v>
      </c>
      <c r="J1162" s="224">
        <v>41866</v>
      </c>
    </row>
    <row r="1163" spans="1:10" ht="14.1" customHeight="1" x14ac:dyDescent="0.15">
      <c r="A1163" s="231"/>
      <c r="B1163" s="231"/>
      <c r="C1163" s="231"/>
      <c r="D1163" s="222" t="s">
        <v>71</v>
      </c>
      <c r="E1163" s="224">
        <v>13</v>
      </c>
      <c r="F1163" s="224">
        <v>7901</v>
      </c>
      <c r="G1163" s="224">
        <v>102713</v>
      </c>
      <c r="H1163" s="224">
        <v>2580</v>
      </c>
      <c r="I1163" s="224">
        <v>33540</v>
      </c>
      <c r="J1163" s="224">
        <v>69173</v>
      </c>
    </row>
    <row r="1164" spans="1:10" ht="29.1" customHeight="1" x14ac:dyDescent="0.15">
      <c r="A1164" s="231"/>
      <c r="B1164" s="231"/>
      <c r="C1164" s="230" t="s">
        <v>158</v>
      </c>
      <c r="D1164" s="222" t="s">
        <v>101</v>
      </c>
      <c r="E1164" s="224">
        <v>55</v>
      </c>
      <c r="F1164" s="224">
        <v>43757</v>
      </c>
      <c r="G1164" s="224">
        <v>2406635</v>
      </c>
      <c r="H1164" s="224">
        <v>1891</v>
      </c>
      <c r="I1164" s="224">
        <v>104005</v>
      </c>
      <c r="J1164" s="224">
        <v>2302630</v>
      </c>
    </row>
    <row r="1165" spans="1:10" ht="14.1" customHeight="1" x14ac:dyDescent="0.15">
      <c r="A1165" s="231"/>
      <c r="B1165" s="231"/>
      <c r="C1165" s="231"/>
      <c r="D1165" s="222" t="s">
        <v>79</v>
      </c>
      <c r="E1165" s="224">
        <v>587</v>
      </c>
      <c r="F1165" s="224">
        <v>26446</v>
      </c>
      <c r="G1165" s="224">
        <v>15523802</v>
      </c>
      <c r="H1165" s="224">
        <v>1891</v>
      </c>
      <c r="I1165" s="224">
        <v>1110017</v>
      </c>
      <c r="J1165" s="224">
        <v>14413785</v>
      </c>
    </row>
    <row r="1166" spans="1:10" ht="14.1" customHeight="1" x14ac:dyDescent="0.15">
      <c r="A1166" s="231"/>
      <c r="B1166" s="231"/>
      <c r="C1166" s="231"/>
      <c r="D1166" s="222" t="s">
        <v>73</v>
      </c>
      <c r="E1166" s="224">
        <v>64</v>
      </c>
      <c r="F1166" s="224">
        <v>13244</v>
      </c>
      <c r="G1166" s="224">
        <v>847616</v>
      </c>
      <c r="H1166" s="224">
        <v>1891</v>
      </c>
      <c r="I1166" s="224">
        <v>121024</v>
      </c>
      <c r="J1166" s="224">
        <v>726592</v>
      </c>
    </row>
    <row r="1167" spans="1:10" ht="14.1" customHeight="1" x14ac:dyDescent="0.15">
      <c r="A1167" s="231"/>
      <c r="B1167" s="231"/>
      <c r="C1167" s="231"/>
      <c r="D1167" s="222" t="s">
        <v>71</v>
      </c>
      <c r="E1167" s="224">
        <v>700</v>
      </c>
      <c r="F1167" s="224">
        <v>7212</v>
      </c>
      <c r="G1167" s="224">
        <v>5048400</v>
      </c>
      <c r="H1167" s="224">
        <v>1891</v>
      </c>
      <c r="I1167" s="224">
        <v>1323700</v>
      </c>
      <c r="J1167" s="224">
        <v>3724700</v>
      </c>
    </row>
    <row r="1168" spans="1:10" ht="12" customHeight="1" x14ac:dyDescent="0.15"/>
    <row r="1169" ht="12" customHeight="1" x14ac:dyDescent="0.15"/>
    <row r="1170" ht="12" customHeight="1" x14ac:dyDescent="0.15"/>
    <row r="1171" ht="12" customHeight="1" x14ac:dyDescent="0.15"/>
    <row r="1172" ht="12" customHeight="1" x14ac:dyDescent="0.15"/>
    <row r="1173" ht="12" customHeight="1" x14ac:dyDescent="0.15"/>
    <row r="1174" ht="12" customHeight="1" x14ac:dyDescent="0.15"/>
  </sheetData>
  <autoFilter ref="B1:B1174"/>
  <mergeCells count="427">
    <mergeCell ref="A1:D1"/>
    <mergeCell ref="E2:E3"/>
    <mergeCell ref="F2:F3"/>
    <mergeCell ref="G2:G3"/>
    <mergeCell ref="H2:H3"/>
    <mergeCell ref="I2:I3"/>
    <mergeCell ref="J2:J3"/>
    <mergeCell ref="A3:A109"/>
    <mergeCell ref="B3:D3"/>
    <mergeCell ref="E4:E5"/>
    <mergeCell ref="F4:F5"/>
    <mergeCell ref="G4:G5"/>
    <mergeCell ref="H4:H5"/>
    <mergeCell ref="I4:I5"/>
    <mergeCell ref="J4:J5"/>
    <mergeCell ref="B5:B9"/>
    <mergeCell ref="B70:B109"/>
    <mergeCell ref="C70:C87"/>
    <mergeCell ref="C88:C94"/>
    <mergeCell ref="C95:C100"/>
    <mergeCell ref="C101:C109"/>
    <mergeCell ref="B110:D110"/>
    <mergeCell ref="B112:B115"/>
    <mergeCell ref="C112:C113"/>
    <mergeCell ref="C5:C6"/>
    <mergeCell ref="B10:B13"/>
    <mergeCell ref="C12:C13"/>
    <mergeCell ref="B14:B15"/>
    <mergeCell ref="C14:C15"/>
    <mergeCell ref="B16:B69"/>
    <mergeCell ref="C16:C35"/>
    <mergeCell ref="C36:C44"/>
    <mergeCell ref="C45:C55"/>
    <mergeCell ref="C56:C69"/>
    <mergeCell ref="C427:C433"/>
    <mergeCell ref="E435:E436"/>
    <mergeCell ref="F435:F436"/>
    <mergeCell ref="G435:G436"/>
    <mergeCell ref="H435:H436"/>
    <mergeCell ref="C355:C362"/>
    <mergeCell ref="C363:C364"/>
    <mergeCell ref="C365:C377"/>
    <mergeCell ref="C330:C332"/>
    <mergeCell ref="C556:C566"/>
    <mergeCell ref="C567:C579"/>
    <mergeCell ref="B487:B500"/>
    <mergeCell ref="A481:A515"/>
    <mergeCell ref="B481:D481"/>
    <mergeCell ref="E482:E483"/>
    <mergeCell ref="F482:F483"/>
    <mergeCell ref="B466:B468"/>
    <mergeCell ref="A434:A468"/>
    <mergeCell ref="B434:D434"/>
    <mergeCell ref="A743:A766"/>
    <mergeCell ref="B743:D743"/>
    <mergeCell ref="E744:E745"/>
    <mergeCell ref="F744:F745"/>
    <mergeCell ref="G744:G745"/>
    <mergeCell ref="H744:H745"/>
    <mergeCell ref="I744:I745"/>
    <mergeCell ref="B648:B667"/>
    <mergeCell ref="C648:C656"/>
    <mergeCell ref="C657:C660"/>
    <mergeCell ref="C661:C667"/>
    <mergeCell ref="B1051:D1051"/>
    <mergeCell ref="E1052:E1053"/>
    <mergeCell ref="F1052:F1053"/>
    <mergeCell ref="G1052:G1053"/>
    <mergeCell ref="A1051:A1130"/>
    <mergeCell ref="H1052:H1053"/>
    <mergeCell ref="B1007:B1030"/>
    <mergeCell ref="C1007:C1018"/>
    <mergeCell ref="C935:C945"/>
    <mergeCell ref="C946:C951"/>
    <mergeCell ref="C952:C953"/>
    <mergeCell ref="C954:C964"/>
    <mergeCell ref="H149:H150"/>
    <mergeCell ref="I149:I150"/>
    <mergeCell ref="J149:J150"/>
    <mergeCell ref="B150:B152"/>
    <mergeCell ref="C150:C151"/>
    <mergeCell ref="A110:A147"/>
    <mergeCell ref="B116:B139"/>
    <mergeCell ref="C132:C139"/>
    <mergeCell ref="B140:B147"/>
    <mergeCell ref="C140:C143"/>
    <mergeCell ref="C144:C147"/>
    <mergeCell ref="E149:E150"/>
    <mergeCell ref="A148:A182"/>
    <mergeCell ref="B148:D148"/>
    <mergeCell ref="C116:C124"/>
    <mergeCell ref="C125:C130"/>
    <mergeCell ref="E111:E112"/>
    <mergeCell ref="F111:F112"/>
    <mergeCell ref="G111:G112"/>
    <mergeCell ref="H111:H112"/>
    <mergeCell ref="I111:I112"/>
    <mergeCell ref="J111:J112"/>
    <mergeCell ref="B153:B178"/>
    <mergeCell ref="C153:C163"/>
    <mergeCell ref="C164:C168"/>
    <mergeCell ref="C169:C170"/>
    <mergeCell ref="C171:C178"/>
    <mergeCell ref="B179:B182"/>
    <mergeCell ref="C179:C181"/>
    <mergeCell ref="F149:F150"/>
    <mergeCell ref="G149:G150"/>
    <mergeCell ref="J184:J185"/>
    <mergeCell ref="B185:B188"/>
    <mergeCell ref="C185:C186"/>
    <mergeCell ref="B189:B190"/>
    <mergeCell ref="C189:C190"/>
    <mergeCell ref="A183:A267"/>
    <mergeCell ref="B183:D183"/>
    <mergeCell ref="E184:E185"/>
    <mergeCell ref="F184:F185"/>
    <mergeCell ref="G184:G185"/>
    <mergeCell ref="H184:H185"/>
    <mergeCell ref="B191:B236"/>
    <mergeCell ref="C191:C211"/>
    <mergeCell ref="C212:C220"/>
    <mergeCell ref="C221:C223"/>
    <mergeCell ref="C224:C236"/>
    <mergeCell ref="B237:B267"/>
    <mergeCell ref="C237:C253"/>
    <mergeCell ref="C254:C259"/>
    <mergeCell ref="C260:C267"/>
    <mergeCell ref="I184:I185"/>
    <mergeCell ref="A268:A317"/>
    <mergeCell ref="B268:D268"/>
    <mergeCell ref="E269:E270"/>
    <mergeCell ref="F269:F270"/>
    <mergeCell ref="G269:G270"/>
    <mergeCell ref="H269:H270"/>
    <mergeCell ref="B299:B317"/>
    <mergeCell ref="C299:C307"/>
    <mergeCell ref="C308:C310"/>
    <mergeCell ref="C311:C317"/>
    <mergeCell ref="I269:I270"/>
    <mergeCell ref="J269:J270"/>
    <mergeCell ref="B270:B273"/>
    <mergeCell ref="C270:C271"/>
    <mergeCell ref="B274:B298"/>
    <mergeCell ref="C274:C282"/>
    <mergeCell ref="C283:C288"/>
    <mergeCell ref="C289:C290"/>
    <mergeCell ref="C291:C298"/>
    <mergeCell ref="A407:A433"/>
    <mergeCell ref="B407:D407"/>
    <mergeCell ref="B409:B410"/>
    <mergeCell ref="B412:B433"/>
    <mergeCell ref="C412:C417"/>
    <mergeCell ref="C424:C426"/>
    <mergeCell ref="I319:I320"/>
    <mergeCell ref="J319:J320"/>
    <mergeCell ref="B320:B323"/>
    <mergeCell ref="C320:C321"/>
    <mergeCell ref="B324:B332"/>
    <mergeCell ref="C324:C326"/>
    <mergeCell ref="C327:C329"/>
    <mergeCell ref="A318:A406"/>
    <mergeCell ref="B318:D318"/>
    <mergeCell ref="E319:E320"/>
    <mergeCell ref="F319:F320"/>
    <mergeCell ref="G319:G320"/>
    <mergeCell ref="H319:H320"/>
    <mergeCell ref="B333:B336"/>
    <mergeCell ref="C333:C336"/>
    <mergeCell ref="B337:B377"/>
    <mergeCell ref="C337:C354"/>
    <mergeCell ref="C418:C423"/>
    <mergeCell ref="E408:E409"/>
    <mergeCell ref="F408:F409"/>
    <mergeCell ref="G408:G409"/>
    <mergeCell ref="H408:H409"/>
    <mergeCell ref="I408:I409"/>
    <mergeCell ref="J408:J409"/>
    <mergeCell ref="B378:B406"/>
    <mergeCell ref="C378:C393"/>
    <mergeCell ref="C394:C397"/>
    <mergeCell ref="C398:C406"/>
    <mergeCell ref="C467:C468"/>
    <mergeCell ref="A469:A480"/>
    <mergeCell ref="B469:D469"/>
    <mergeCell ref="E470:E471"/>
    <mergeCell ref="F470:F471"/>
    <mergeCell ref="G470:G471"/>
    <mergeCell ref="I435:I436"/>
    <mergeCell ref="J435:J436"/>
    <mergeCell ref="B436:B437"/>
    <mergeCell ref="B438:B439"/>
    <mergeCell ref="B440:B465"/>
    <mergeCell ref="C440:C450"/>
    <mergeCell ref="C451:C455"/>
    <mergeCell ref="C456:C457"/>
    <mergeCell ref="C458:C465"/>
    <mergeCell ref="J482:J483"/>
    <mergeCell ref="B483:B486"/>
    <mergeCell ref="C483:C484"/>
    <mergeCell ref="H470:H471"/>
    <mergeCell ref="I470:I471"/>
    <mergeCell ref="J470:J471"/>
    <mergeCell ref="B472:B480"/>
    <mergeCell ref="C472:C474"/>
    <mergeCell ref="C476:C480"/>
    <mergeCell ref="C487:C489"/>
    <mergeCell ref="C490:C492"/>
    <mergeCell ref="C493:C500"/>
    <mergeCell ref="B501:B515"/>
    <mergeCell ref="C501:C507"/>
    <mergeCell ref="C509:C515"/>
    <mergeCell ref="G482:G483"/>
    <mergeCell ref="H482:H483"/>
    <mergeCell ref="I482:I483"/>
    <mergeCell ref="A609:A667"/>
    <mergeCell ref="B609:D609"/>
    <mergeCell ref="B611:B615"/>
    <mergeCell ref="C611:C612"/>
    <mergeCell ref="B616:B621"/>
    <mergeCell ref="I517:I518"/>
    <mergeCell ref="J517:J518"/>
    <mergeCell ref="B518:B522"/>
    <mergeCell ref="C518:C519"/>
    <mergeCell ref="B523:B530"/>
    <mergeCell ref="C523:C525"/>
    <mergeCell ref="C526:C527"/>
    <mergeCell ref="C528:C530"/>
    <mergeCell ref="A516:A608"/>
    <mergeCell ref="B516:D516"/>
    <mergeCell ref="E517:E518"/>
    <mergeCell ref="F517:F518"/>
    <mergeCell ref="G517:G518"/>
    <mergeCell ref="H517:H518"/>
    <mergeCell ref="B531:B532"/>
    <mergeCell ref="C531:C532"/>
    <mergeCell ref="B533:B579"/>
    <mergeCell ref="C533:C546"/>
    <mergeCell ref="C547:C555"/>
    <mergeCell ref="G610:G611"/>
    <mergeCell ref="H610:H611"/>
    <mergeCell ref="I610:I611"/>
    <mergeCell ref="J610:J611"/>
    <mergeCell ref="B580:B608"/>
    <mergeCell ref="C580:C592"/>
    <mergeCell ref="C593:C597"/>
    <mergeCell ref="C598:C600"/>
    <mergeCell ref="C601:C608"/>
    <mergeCell ref="C715:C721"/>
    <mergeCell ref="C616:C617"/>
    <mergeCell ref="C619:C621"/>
    <mergeCell ref="B622:B647"/>
    <mergeCell ref="C622:C632"/>
    <mergeCell ref="C633:C638"/>
    <mergeCell ref="C639:C647"/>
    <mergeCell ref="E610:E611"/>
    <mergeCell ref="F610:F611"/>
    <mergeCell ref="A722:A742"/>
    <mergeCell ref="B722:D722"/>
    <mergeCell ref="E723:E724"/>
    <mergeCell ref="F723:F724"/>
    <mergeCell ref="G723:G724"/>
    <mergeCell ref="H723:H724"/>
    <mergeCell ref="B741:B742"/>
    <mergeCell ref="I669:I670"/>
    <mergeCell ref="J669:J670"/>
    <mergeCell ref="B670:B673"/>
    <mergeCell ref="C670:C671"/>
    <mergeCell ref="B674:B703"/>
    <mergeCell ref="C674:C684"/>
    <mergeCell ref="C685:C689"/>
    <mergeCell ref="C691:C703"/>
    <mergeCell ref="A668:A721"/>
    <mergeCell ref="B668:D668"/>
    <mergeCell ref="E669:E670"/>
    <mergeCell ref="F669:F670"/>
    <mergeCell ref="G669:G670"/>
    <mergeCell ref="H669:H670"/>
    <mergeCell ref="B704:B721"/>
    <mergeCell ref="C704:C712"/>
    <mergeCell ref="C713:C714"/>
    <mergeCell ref="J744:J745"/>
    <mergeCell ref="B745:B746"/>
    <mergeCell ref="B747:B766"/>
    <mergeCell ref="C747:C748"/>
    <mergeCell ref="C749:C754"/>
    <mergeCell ref="C755:C756"/>
    <mergeCell ref="C757:C766"/>
    <mergeCell ref="I723:I724"/>
    <mergeCell ref="J723:J724"/>
    <mergeCell ref="B725:B740"/>
    <mergeCell ref="C725:C728"/>
    <mergeCell ref="C729:C732"/>
    <mergeCell ref="C733:C740"/>
    <mergeCell ref="A767:A825"/>
    <mergeCell ref="B767:D767"/>
    <mergeCell ref="E768:E769"/>
    <mergeCell ref="F768:F769"/>
    <mergeCell ref="G768:G769"/>
    <mergeCell ref="H768:H769"/>
    <mergeCell ref="B780:B781"/>
    <mergeCell ref="C780:C781"/>
    <mergeCell ref="B782:B806"/>
    <mergeCell ref="C782:C789"/>
    <mergeCell ref="C790:C795"/>
    <mergeCell ref="C796:C806"/>
    <mergeCell ref="B807:B825"/>
    <mergeCell ref="C807:C814"/>
    <mergeCell ref="C815:C819"/>
    <mergeCell ref="C820:C825"/>
    <mergeCell ref="J768:J769"/>
    <mergeCell ref="B769:B772"/>
    <mergeCell ref="C769:C770"/>
    <mergeCell ref="B773:B779"/>
    <mergeCell ref="C773:C775"/>
    <mergeCell ref="C776:C777"/>
    <mergeCell ref="C778:C779"/>
    <mergeCell ref="I768:I769"/>
    <mergeCell ref="I827:I828"/>
    <mergeCell ref="J827:J828"/>
    <mergeCell ref="B828:B829"/>
    <mergeCell ref="A830:A929"/>
    <mergeCell ref="B830:D830"/>
    <mergeCell ref="E831:E832"/>
    <mergeCell ref="F831:F832"/>
    <mergeCell ref="G831:G832"/>
    <mergeCell ref="H831:H832"/>
    <mergeCell ref="I831:I832"/>
    <mergeCell ref="A826:A829"/>
    <mergeCell ref="B826:D826"/>
    <mergeCell ref="E827:E828"/>
    <mergeCell ref="F827:F828"/>
    <mergeCell ref="G827:G828"/>
    <mergeCell ref="H827:H828"/>
    <mergeCell ref="J831:J832"/>
    <mergeCell ref="B832:B836"/>
    <mergeCell ref="C832:C833"/>
    <mergeCell ref="B837:B838"/>
    <mergeCell ref="C837:C838"/>
    <mergeCell ref="B839:B893"/>
    <mergeCell ref="C839:C859"/>
    <mergeCell ref="C860:C870"/>
    <mergeCell ref="C871:C880"/>
    <mergeCell ref="C881:C893"/>
    <mergeCell ref="E931:E932"/>
    <mergeCell ref="F931:F932"/>
    <mergeCell ref="G931:G932"/>
    <mergeCell ref="H931:H932"/>
    <mergeCell ref="I931:I932"/>
    <mergeCell ref="J931:J932"/>
    <mergeCell ref="B894:B929"/>
    <mergeCell ref="C894:C909"/>
    <mergeCell ref="C910:C915"/>
    <mergeCell ref="C916:C920"/>
    <mergeCell ref="C921:C929"/>
    <mergeCell ref="B930:D930"/>
    <mergeCell ref="B932:B934"/>
    <mergeCell ref="C932:C933"/>
    <mergeCell ref="J972:J973"/>
    <mergeCell ref="B973:B976"/>
    <mergeCell ref="C973:C974"/>
    <mergeCell ref="B965:B970"/>
    <mergeCell ref="C966:C970"/>
    <mergeCell ref="A971:A1030"/>
    <mergeCell ref="B971:D971"/>
    <mergeCell ref="E972:E973"/>
    <mergeCell ref="F972:F973"/>
    <mergeCell ref="B977:B1006"/>
    <mergeCell ref="C977:C988"/>
    <mergeCell ref="C989:C994"/>
    <mergeCell ref="C995:C1006"/>
    <mergeCell ref="A930:A970"/>
    <mergeCell ref="B935:B964"/>
    <mergeCell ref="A1031:A1050"/>
    <mergeCell ref="B1031:D1031"/>
    <mergeCell ref="E1032:E1033"/>
    <mergeCell ref="F1032:F1033"/>
    <mergeCell ref="B1048:B1050"/>
    <mergeCell ref="C1049:C1050"/>
    <mergeCell ref="G972:G973"/>
    <mergeCell ref="H972:H973"/>
    <mergeCell ref="I972:I973"/>
    <mergeCell ref="G1032:G1033"/>
    <mergeCell ref="H1032:H1033"/>
    <mergeCell ref="I1032:I1033"/>
    <mergeCell ref="J1032:J1033"/>
    <mergeCell ref="B1034:B1047"/>
    <mergeCell ref="C1034:C1038"/>
    <mergeCell ref="C1039:C1040"/>
    <mergeCell ref="C1041:C1047"/>
    <mergeCell ref="C1019:C1022"/>
    <mergeCell ref="C1023:C1030"/>
    <mergeCell ref="C1087:C1092"/>
    <mergeCell ref="C1093:C1106"/>
    <mergeCell ref="B1107:B1130"/>
    <mergeCell ref="C1107:C1120"/>
    <mergeCell ref="C1121:C1122"/>
    <mergeCell ref="C1123:C1130"/>
    <mergeCell ref="I1052:I1053"/>
    <mergeCell ref="J1052:J1053"/>
    <mergeCell ref="B1053:B1056"/>
    <mergeCell ref="C1053:C1054"/>
    <mergeCell ref="B1057:B1066"/>
    <mergeCell ref="C1057:C1059"/>
    <mergeCell ref="C1060:C1061"/>
    <mergeCell ref="C1063:C1066"/>
    <mergeCell ref="B1069:B1106"/>
    <mergeCell ref="C1069:C1078"/>
    <mergeCell ref="C1079:C1086"/>
    <mergeCell ref="B1067:B1068"/>
    <mergeCell ref="C1067:C1068"/>
    <mergeCell ref="I1132:I1133"/>
    <mergeCell ref="J1132:J1133"/>
    <mergeCell ref="B1133:B1135"/>
    <mergeCell ref="B1136:B1155"/>
    <mergeCell ref="C1136:C1142"/>
    <mergeCell ref="C1143:C1147"/>
    <mergeCell ref="C1149:C1155"/>
    <mergeCell ref="A1131:A1167"/>
    <mergeCell ref="B1131:D1131"/>
    <mergeCell ref="E1132:E1133"/>
    <mergeCell ref="F1132:F1133"/>
    <mergeCell ref="G1132:G1133"/>
    <mergeCell ref="H1132:H1133"/>
    <mergeCell ref="B1156:B1167"/>
    <mergeCell ref="C1156:C1161"/>
    <mergeCell ref="C1162:C1163"/>
    <mergeCell ref="C1164:C116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L72"/>
  <sheetViews>
    <sheetView topLeftCell="D5" workbookViewId="0">
      <selection activeCell="G33" sqref="G33"/>
    </sheetView>
  </sheetViews>
  <sheetFormatPr defaultColWidth="9.140625" defaultRowHeight="12" x14ac:dyDescent="0.2"/>
  <cols>
    <col min="1" max="3" width="9.140625" style="186"/>
    <col min="4" max="4" width="33.140625" style="186" bestFit="1" customWidth="1"/>
    <col min="5" max="5" width="10.42578125" style="186" bestFit="1" customWidth="1"/>
    <col min="6" max="6" width="9.140625" style="186"/>
    <col min="7" max="7" width="91.28515625" style="186" customWidth="1"/>
    <col min="8" max="8" width="9.140625" style="186"/>
    <col min="9" max="9" width="11.7109375" style="186" bestFit="1" customWidth="1"/>
    <col min="10" max="11" width="9.140625" style="186"/>
    <col min="12" max="12" width="10.42578125" style="186" bestFit="1" customWidth="1"/>
    <col min="13" max="16384" width="9.140625" style="186"/>
  </cols>
  <sheetData>
    <row r="5" spans="2:10" x14ac:dyDescent="0.2">
      <c r="B5" s="173" t="s">
        <v>123</v>
      </c>
      <c r="C5" s="174" t="s">
        <v>122</v>
      </c>
      <c r="D5" s="174" t="s">
        <v>0</v>
      </c>
      <c r="E5" s="173" t="s">
        <v>61</v>
      </c>
    </row>
    <row r="6" spans="2:10" x14ac:dyDescent="0.2">
      <c r="B6" s="175">
        <v>1084</v>
      </c>
      <c r="C6" s="176">
        <v>1301</v>
      </c>
      <c r="D6" s="176" t="s">
        <v>124</v>
      </c>
      <c r="E6" s="203">
        <v>143176618</v>
      </c>
    </row>
    <row r="7" spans="2:10" x14ac:dyDescent="0.2">
      <c r="B7" s="175">
        <v>1084</v>
      </c>
      <c r="C7" s="176">
        <v>1309</v>
      </c>
      <c r="D7" s="176" t="s">
        <v>105</v>
      </c>
      <c r="E7" s="203">
        <v>0</v>
      </c>
    </row>
    <row r="8" spans="2:10" x14ac:dyDescent="0.2">
      <c r="B8" s="175">
        <v>1084</v>
      </c>
      <c r="C8" s="176">
        <v>1330</v>
      </c>
      <c r="D8" s="176" t="s">
        <v>125</v>
      </c>
      <c r="E8" s="203">
        <v>58965614</v>
      </c>
    </row>
    <row r="9" spans="2:10" x14ac:dyDescent="0.2">
      <c r="B9" s="175">
        <v>1084</v>
      </c>
      <c r="C9" s="176">
        <v>1516</v>
      </c>
      <c r="D9" s="176" t="s">
        <v>121</v>
      </c>
      <c r="E9" s="203">
        <v>76127702</v>
      </c>
    </row>
    <row r="10" spans="2:10" x14ac:dyDescent="0.2">
      <c r="B10" s="175">
        <v>1084</v>
      </c>
      <c r="C10" s="176">
        <v>2000</v>
      </c>
      <c r="D10" s="176" t="s">
        <v>2</v>
      </c>
      <c r="E10" s="203">
        <v>1151899</v>
      </c>
    </row>
    <row r="11" spans="2:10" x14ac:dyDescent="0.2">
      <c r="B11" s="177">
        <v>1084</v>
      </c>
      <c r="C11" s="176">
        <v>4001</v>
      </c>
      <c r="D11" s="176" t="s">
        <v>3</v>
      </c>
      <c r="E11" s="204">
        <v>15944564</v>
      </c>
    </row>
    <row r="12" spans="2:10" x14ac:dyDescent="0.2">
      <c r="B12" s="175">
        <v>1085</v>
      </c>
      <c r="C12" s="178">
        <v>3810</v>
      </c>
      <c r="D12" s="178" t="s">
        <v>97</v>
      </c>
      <c r="E12" s="203">
        <v>0</v>
      </c>
    </row>
    <row r="13" spans="2:10" x14ac:dyDescent="0.2">
      <c r="B13" s="175">
        <v>1085</v>
      </c>
      <c r="C13" s="176">
        <v>3820</v>
      </c>
      <c r="D13" s="176" t="s">
        <v>126</v>
      </c>
      <c r="E13" s="203">
        <v>0</v>
      </c>
    </row>
    <row r="14" spans="2:10" x14ac:dyDescent="0.2">
      <c r="B14" s="175">
        <v>1085</v>
      </c>
      <c r="C14" s="176">
        <v>3830</v>
      </c>
      <c r="D14" s="176" t="s">
        <v>98</v>
      </c>
      <c r="E14" s="203">
        <v>5973288</v>
      </c>
      <c r="J14" s="187"/>
    </row>
    <row r="15" spans="2:10" x14ac:dyDescent="0.2">
      <c r="B15" s="177">
        <v>1085</v>
      </c>
      <c r="C15" s="179">
        <v>3840</v>
      </c>
      <c r="D15" s="179" t="s">
        <v>127</v>
      </c>
      <c r="E15" s="204">
        <v>0</v>
      </c>
    </row>
    <row r="16" spans="2:10" x14ac:dyDescent="0.2">
      <c r="B16" s="175">
        <v>1083</v>
      </c>
      <c r="C16" s="176">
        <v>4202</v>
      </c>
      <c r="D16" s="178" t="s">
        <v>128</v>
      </c>
      <c r="E16" s="203">
        <v>6350476</v>
      </c>
    </row>
    <row r="17" spans="2:10" x14ac:dyDescent="0.2">
      <c r="B17" s="175">
        <v>1083</v>
      </c>
      <c r="C17" s="176">
        <v>5000</v>
      </c>
      <c r="D17" s="176" t="s">
        <v>34</v>
      </c>
      <c r="E17" s="203">
        <v>0</v>
      </c>
    </row>
    <row r="18" spans="2:10" x14ac:dyDescent="0.2">
      <c r="B18" s="175">
        <v>1083</v>
      </c>
      <c r="C18" s="176">
        <v>5501</v>
      </c>
      <c r="D18" s="176" t="s">
        <v>129</v>
      </c>
      <c r="E18" s="203">
        <v>0</v>
      </c>
    </row>
    <row r="19" spans="2:10" x14ac:dyDescent="0.2">
      <c r="B19" s="175">
        <v>1083</v>
      </c>
      <c r="C19" s="176">
        <v>6007</v>
      </c>
      <c r="D19" s="176" t="s">
        <v>95</v>
      </c>
      <c r="E19" s="203">
        <v>0</v>
      </c>
    </row>
    <row r="20" spans="2:10" x14ac:dyDescent="0.2">
      <c r="B20" s="175">
        <v>1083</v>
      </c>
      <c r="C20" s="176">
        <v>6008</v>
      </c>
      <c r="D20" s="176" t="s">
        <v>103</v>
      </c>
      <c r="E20" s="203">
        <v>0</v>
      </c>
      <c r="J20" s="187"/>
    </row>
    <row r="21" spans="2:10" x14ac:dyDescent="0.2">
      <c r="B21" s="177">
        <v>1083</v>
      </c>
      <c r="C21" s="179">
        <v>6013</v>
      </c>
      <c r="D21" s="179" t="s">
        <v>94</v>
      </c>
      <c r="E21" s="204">
        <v>0</v>
      </c>
    </row>
    <row r="22" spans="2:10" x14ac:dyDescent="0.2">
      <c r="B22" s="175">
        <v>1082</v>
      </c>
      <c r="C22" s="176">
        <v>6006</v>
      </c>
      <c r="D22" s="176" t="s">
        <v>130</v>
      </c>
      <c r="E22" s="203">
        <v>0</v>
      </c>
    </row>
    <row r="23" spans="2:10" x14ac:dyDescent="0.2">
      <c r="B23" s="175">
        <v>1082</v>
      </c>
      <c r="C23" s="176">
        <v>6650</v>
      </c>
      <c r="D23" s="176" t="s">
        <v>50</v>
      </c>
      <c r="E23" s="203">
        <v>11854981.225343058</v>
      </c>
    </row>
    <row r="24" spans="2:10" x14ac:dyDescent="0.2">
      <c r="B24" s="175">
        <v>1082</v>
      </c>
      <c r="C24" s="176">
        <v>6620</v>
      </c>
      <c r="D24" s="176" t="s">
        <v>107</v>
      </c>
      <c r="E24" s="203">
        <v>58713352.123384766</v>
      </c>
    </row>
    <row r="25" spans="2:10" x14ac:dyDescent="0.2">
      <c r="B25" s="175">
        <v>1082</v>
      </c>
      <c r="C25" s="176">
        <v>7005</v>
      </c>
      <c r="D25" s="176" t="s">
        <v>51</v>
      </c>
      <c r="E25" s="203">
        <v>0</v>
      </c>
    </row>
    <row r="26" spans="2:10" x14ac:dyDescent="0.2">
      <c r="B26" s="177">
        <v>1082</v>
      </c>
      <c r="C26" s="179">
        <v>6630</v>
      </c>
      <c r="D26" s="179" t="s">
        <v>90</v>
      </c>
      <c r="E26" s="204">
        <v>21934589.789727516</v>
      </c>
    </row>
    <row r="27" spans="2:10" x14ac:dyDescent="0.2">
      <c r="B27" s="175">
        <v>1081</v>
      </c>
      <c r="C27" s="176">
        <v>8001</v>
      </c>
      <c r="D27" s="176" t="s">
        <v>96</v>
      </c>
      <c r="E27" s="203"/>
    </row>
    <row r="28" spans="2:10" x14ac:dyDescent="0.2">
      <c r="B28" s="175">
        <v>1081</v>
      </c>
      <c r="C28" s="176">
        <v>8003</v>
      </c>
      <c r="D28" s="176" t="s">
        <v>165</v>
      </c>
      <c r="E28" s="203">
        <v>17470730</v>
      </c>
    </row>
    <row r="29" spans="2:10" x14ac:dyDescent="0.2">
      <c r="B29" s="177"/>
      <c r="C29" s="179"/>
      <c r="D29" s="179"/>
      <c r="E29" s="204"/>
    </row>
    <row r="30" spans="2:10" x14ac:dyDescent="0.2">
      <c r="E30" s="187">
        <f>+SUM(E6:E29)</f>
        <v>417663814.13845533</v>
      </c>
    </row>
    <row r="31" spans="2:10" x14ac:dyDescent="0.2">
      <c r="E31" s="187"/>
    </row>
    <row r="32" spans="2:10" x14ac:dyDescent="0.2">
      <c r="E32" s="187"/>
      <c r="G32" s="163" t="s">
        <v>56</v>
      </c>
      <c r="H32" s="164" t="s">
        <v>122</v>
      </c>
      <c r="I32" s="165" t="s">
        <v>61</v>
      </c>
    </row>
    <row r="33" spans="7:9" x14ac:dyDescent="0.2">
      <c r="G33" s="166" t="s">
        <v>187</v>
      </c>
      <c r="H33" s="196">
        <v>2000</v>
      </c>
      <c r="I33" s="205">
        <v>1038193</v>
      </c>
    </row>
    <row r="34" spans="7:9" x14ac:dyDescent="0.2">
      <c r="G34" s="167" t="s">
        <v>188</v>
      </c>
      <c r="H34" s="196">
        <v>1330</v>
      </c>
      <c r="I34" s="206">
        <v>11238922</v>
      </c>
    </row>
    <row r="35" spans="7:9" x14ac:dyDescent="0.2">
      <c r="G35" s="167" t="s">
        <v>189</v>
      </c>
      <c r="H35" s="196">
        <v>4001</v>
      </c>
      <c r="I35" s="206">
        <v>15944564</v>
      </c>
    </row>
    <row r="36" spans="7:9" x14ac:dyDescent="0.2">
      <c r="G36" s="167" t="s">
        <v>190</v>
      </c>
      <c r="H36" s="168">
        <v>1301</v>
      </c>
      <c r="I36" s="206">
        <v>1207780</v>
      </c>
    </row>
    <row r="37" spans="7:9" x14ac:dyDescent="0.2">
      <c r="G37" s="167" t="s">
        <v>191</v>
      </c>
      <c r="H37" s="168">
        <v>1301</v>
      </c>
      <c r="I37" s="206">
        <v>1594133</v>
      </c>
    </row>
    <row r="38" spans="7:9" x14ac:dyDescent="0.2">
      <c r="G38" s="167" t="s">
        <v>192</v>
      </c>
      <c r="H38" s="207">
        <v>1301</v>
      </c>
      <c r="I38" s="206">
        <v>22578851</v>
      </c>
    </row>
    <row r="39" spans="7:9" x14ac:dyDescent="0.2">
      <c r="G39" s="167" t="s">
        <v>193</v>
      </c>
      <c r="H39" s="168">
        <v>1301</v>
      </c>
      <c r="I39" s="206">
        <v>115765918</v>
      </c>
    </row>
    <row r="40" spans="7:9" x14ac:dyDescent="0.2">
      <c r="G40" s="167" t="s">
        <v>194</v>
      </c>
      <c r="H40" s="168">
        <v>1301</v>
      </c>
      <c r="I40" s="206">
        <v>1338231</v>
      </c>
    </row>
    <row r="41" spans="7:9" x14ac:dyDescent="0.2">
      <c r="G41" s="167" t="s">
        <v>195</v>
      </c>
      <c r="H41" s="168">
        <v>1330</v>
      </c>
      <c r="I41" s="206">
        <v>47726692</v>
      </c>
    </row>
    <row r="42" spans="7:9" x14ac:dyDescent="0.2">
      <c r="G42" s="167" t="s">
        <v>196</v>
      </c>
      <c r="H42" s="168">
        <v>2000</v>
      </c>
      <c r="I42" s="206">
        <v>113706</v>
      </c>
    </row>
    <row r="43" spans="7:9" x14ac:dyDescent="0.2">
      <c r="G43" s="167" t="s">
        <v>197</v>
      </c>
      <c r="H43" s="168">
        <v>1301</v>
      </c>
      <c r="I43" s="206">
        <v>691705</v>
      </c>
    </row>
    <row r="44" spans="7:9" x14ac:dyDescent="0.2">
      <c r="G44" s="167" t="s">
        <v>198</v>
      </c>
      <c r="H44" s="207">
        <v>1516</v>
      </c>
      <c r="I44" s="206">
        <v>76127702</v>
      </c>
    </row>
    <row r="45" spans="7:9" x14ac:dyDescent="0.2">
      <c r="G45" s="163" t="s">
        <v>53</v>
      </c>
      <c r="H45" s="164"/>
      <c r="I45" s="208">
        <v>295366397</v>
      </c>
    </row>
    <row r="46" spans="7:9" x14ac:dyDescent="0.2">
      <c r="G46" s="169" t="s">
        <v>57</v>
      </c>
      <c r="H46" s="170"/>
      <c r="I46" s="209"/>
    </row>
    <row r="47" spans="7:9" x14ac:dyDescent="0.2">
      <c r="G47" s="167" t="s">
        <v>199</v>
      </c>
      <c r="H47" s="168">
        <v>3830</v>
      </c>
      <c r="I47" s="206">
        <v>5973288</v>
      </c>
    </row>
    <row r="48" spans="7:9" x14ac:dyDescent="0.2">
      <c r="G48" s="163" t="s">
        <v>53</v>
      </c>
      <c r="H48" s="164"/>
      <c r="I48" s="208">
        <v>5973288</v>
      </c>
    </row>
    <row r="49" spans="7:12" x14ac:dyDescent="0.2">
      <c r="G49" s="171" t="s">
        <v>55</v>
      </c>
      <c r="H49" s="172"/>
      <c r="I49" s="210"/>
    </row>
    <row r="50" spans="7:12" x14ac:dyDescent="0.2">
      <c r="G50" s="167" t="s">
        <v>200</v>
      </c>
      <c r="H50" s="168">
        <v>4202</v>
      </c>
      <c r="I50" s="206">
        <v>6350476</v>
      </c>
      <c r="L50" s="187"/>
    </row>
    <row r="51" spans="7:12" x14ac:dyDescent="0.2">
      <c r="G51" s="163" t="s">
        <v>53</v>
      </c>
      <c r="H51" s="164"/>
      <c r="I51" s="208">
        <v>6350476</v>
      </c>
    </row>
    <row r="52" spans="7:12" x14ac:dyDescent="0.2">
      <c r="G52" s="171" t="s">
        <v>54</v>
      </c>
      <c r="H52" s="172"/>
      <c r="I52" s="210"/>
    </row>
    <row r="53" spans="7:12" x14ac:dyDescent="0.2">
      <c r="G53" s="167" t="s">
        <v>201</v>
      </c>
      <c r="H53" s="168">
        <v>6620</v>
      </c>
      <c r="I53" s="206">
        <v>1286543.9552238807</v>
      </c>
    </row>
    <row r="54" spans="7:12" x14ac:dyDescent="0.2">
      <c r="G54" s="167" t="s">
        <v>202</v>
      </c>
      <c r="H54" s="168">
        <v>6630</v>
      </c>
      <c r="I54" s="206">
        <v>2582727.2769679306</v>
      </c>
    </row>
    <row r="55" spans="7:12" x14ac:dyDescent="0.2">
      <c r="G55" s="167" t="s">
        <v>203</v>
      </c>
      <c r="H55" s="168">
        <v>6630</v>
      </c>
      <c r="I55" s="206">
        <v>19351862.512759585</v>
      </c>
    </row>
    <row r="56" spans="7:12" x14ac:dyDescent="0.2">
      <c r="G56" s="167" t="s">
        <v>204</v>
      </c>
      <c r="H56" s="168">
        <v>6620</v>
      </c>
      <c r="I56" s="206">
        <v>1218368.1681608888</v>
      </c>
    </row>
    <row r="57" spans="7:12" x14ac:dyDescent="0.2">
      <c r="G57" s="167" t="s">
        <v>205</v>
      </c>
      <c r="H57" s="168">
        <v>6650</v>
      </c>
      <c r="I57" s="206">
        <v>389210.38014345022</v>
      </c>
    </row>
    <row r="58" spans="7:12" x14ac:dyDescent="0.2">
      <c r="G58" s="167" t="s">
        <v>206</v>
      </c>
      <c r="H58" s="168">
        <v>6650</v>
      </c>
      <c r="I58" s="206">
        <v>1381358.3285611977</v>
      </c>
    </row>
    <row r="59" spans="7:12" x14ac:dyDescent="0.2">
      <c r="G59" s="167" t="s">
        <v>207</v>
      </c>
      <c r="H59" s="168">
        <v>6650</v>
      </c>
      <c r="I59" s="206">
        <v>295113.14839636238</v>
      </c>
    </row>
    <row r="60" spans="7:12" x14ac:dyDescent="0.2">
      <c r="G60" s="167" t="s">
        <v>208</v>
      </c>
      <c r="H60" s="168">
        <v>6650</v>
      </c>
      <c r="I60" s="206">
        <v>2410702</v>
      </c>
    </row>
    <row r="61" spans="7:12" x14ac:dyDescent="0.2">
      <c r="G61" s="167" t="s">
        <v>209</v>
      </c>
      <c r="H61" s="168">
        <v>6650</v>
      </c>
      <c r="I61" s="206">
        <v>536874.84134078212</v>
      </c>
    </row>
    <row r="62" spans="7:12" x14ac:dyDescent="0.2">
      <c r="G62" s="167" t="s">
        <v>210</v>
      </c>
      <c r="H62" s="168">
        <v>6650</v>
      </c>
      <c r="I62" s="206">
        <v>2010973.7500557795</v>
      </c>
    </row>
    <row r="63" spans="7:12" x14ac:dyDescent="0.2">
      <c r="G63" s="167" t="s">
        <v>211</v>
      </c>
      <c r="H63" s="168">
        <v>6650</v>
      </c>
      <c r="I63" s="206">
        <v>42809.637272855864</v>
      </c>
    </row>
    <row r="64" spans="7:12" x14ac:dyDescent="0.2">
      <c r="G64" s="167" t="s">
        <v>212</v>
      </c>
      <c r="H64" s="168">
        <v>6650</v>
      </c>
      <c r="I64" s="206">
        <v>283953.90227703983</v>
      </c>
    </row>
    <row r="65" spans="7:9" x14ac:dyDescent="0.2">
      <c r="G65" s="167" t="s">
        <v>213</v>
      </c>
      <c r="H65" s="168">
        <v>6650</v>
      </c>
      <c r="I65" s="211">
        <v>2308991.3248043922</v>
      </c>
    </row>
    <row r="66" spans="7:9" x14ac:dyDescent="0.2">
      <c r="G66" s="167" t="s">
        <v>214</v>
      </c>
      <c r="H66" s="168">
        <v>6650</v>
      </c>
      <c r="I66" s="206">
        <v>1160251.6078406828</v>
      </c>
    </row>
    <row r="67" spans="7:9" x14ac:dyDescent="0.2">
      <c r="G67" s="167" t="s">
        <v>215</v>
      </c>
      <c r="H67" s="176">
        <v>6650</v>
      </c>
      <c r="I67" s="206">
        <v>1034742.3046505157</v>
      </c>
    </row>
    <row r="68" spans="7:9" x14ac:dyDescent="0.2">
      <c r="G68" s="167" t="s">
        <v>216</v>
      </c>
      <c r="H68" s="176">
        <v>6620</v>
      </c>
      <c r="I68" s="206">
        <v>56208440</v>
      </c>
    </row>
    <row r="69" spans="7:9" x14ac:dyDescent="0.2">
      <c r="G69" s="163" t="s">
        <v>53</v>
      </c>
      <c r="H69" s="164"/>
      <c r="I69" s="208">
        <v>92502923.138455346</v>
      </c>
    </row>
    <row r="70" spans="7:9" x14ac:dyDescent="0.2">
      <c r="G70" s="171" t="s">
        <v>52</v>
      </c>
      <c r="H70" s="172"/>
      <c r="I70" s="210"/>
    </row>
    <row r="71" spans="7:9" x14ac:dyDescent="0.2">
      <c r="G71" s="167" t="s">
        <v>217</v>
      </c>
      <c r="H71" s="168">
        <v>8003</v>
      </c>
      <c r="I71" s="206">
        <v>17470730</v>
      </c>
    </row>
    <row r="72" spans="7:9" x14ac:dyDescent="0.2">
      <c r="G72" s="163" t="s">
        <v>53</v>
      </c>
      <c r="H72" s="164"/>
      <c r="I72" s="208">
        <v>17470730</v>
      </c>
    </row>
  </sheetData>
  <pageMargins left="0.7" right="0.7" top="0.75" bottom="0.75" header="0.3" footer="0.3"/>
  <pageSetup paperSize="8" scale="8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L92"/>
  <sheetViews>
    <sheetView topLeftCell="A2" workbookViewId="0">
      <selection activeCell="B2" sqref="B2"/>
    </sheetView>
  </sheetViews>
  <sheetFormatPr defaultColWidth="9.140625" defaultRowHeight="12" x14ac:dyDescent="0.2"/>
  <cols>
    <col min="1" max="3" width="9.140625" style="186"/>
    <col min="4" max="4" width="33.140625" style="186" bestFit="1" customWidth="1"/>
    <col min="5" max="5" width="10.42578125" style="186" bestFit="1" customWidth="1"/>
    <col min="6" max="6" width="9.140625" style="186"/>
    <col min="7" max="7" width="91.28515625" style="186" customWidth="1"/>
    <col min="8" max="8" width="9.140625" style="186"/>
    <col min="9" max="9" width="12.28515625" style="186" bestFit="1" customWidth="1"/>
    <col min="10" max="11" width="9.140625" style="186"/>
    <col min="12" max="12" width="10.42578125" style="186" bestFit="1" customWidth="1"/>
    <col min="13" max="16384" width="9.140625" style="186"/>
  </cols>
  <sheetData>
    <row r="5" spans="2:10" x14ac:dyDescent="0.2">
      <c r="B5" s="173" t="s">
        <v>123</v>
      </c>
      <c r="C5" s="174" t="s">
        <v>122</v>
      </c>
      <c r="D5" s="174" t="s">
        <v>0</v>
      </c>
      <c r="E5" s="173" t="s">
        <v>61</v>
      </c>
    </row>
    <row r="6" spans="2:10" x14ac:dyDescent="0.2">
      <c r="B6" s="175">
        <v>1084</v>
      </c>
      <c r="C6" s="176">
        <v>1301</v>
      </c>
      <c r="D6" s="176" t="s">
        <v>124</v>
      </c>
      <c r="E6" s="203">
        <f t="shared" ref="E6:E28" si="0">SUMIFS(I:I,H:H,C6)</f>
        <v>111692075.26996078</v>
      </c>
      <c r="F6" s="186">
        <f>+E6/1000</f>
        <v>111692.07526996077</v>
      </c>
    </row>
    <row r="7" spans="2:10" x14ac:dyDescent="0.2">
      <c r="B7" s="175">
        <v>1084</v>
      </c>
      <c r="C7" s="176">
        <v>1309</v>
      </c>
      <c r="D7" s="176" t="s">
        <v>105</v>
      </c>
      <c r="E7" s="203">
        <f t="shared" si="0"/>
        <v>0</v>
      </c>
    </row>
    <row r="8" spans="2:10" x14ac:dyDescent="0.2">
      <c r="B8" s="175">
        <v>1084</v>
      </c>
      <c r="C8" s="176">
        <v>1330</v>
      </c>
      <c r="D8" s="176" t="s">
        <v>125</v>
      </c>
      <c r="E8" s="203">
        <f t="shared" si="0"/>
        <v>63660909.730039224</v>
      </c>
      <c r="F8" s="186">
        <f>+E8/1000</f>
        <v>63660.909730039224</v>
      </c>
    </row>
    <row r="9" spans="2:10" x14ac:dyDescent="0.2">
      <c r="B9" s="175">
        <v>1084</v>
      </c>
      <c r="C9" s="176">
        <v>1516</v>
      </c>
      <c r="D9" s="176" t="s">
        <v>121</v>
      </c>
      <c r="E9" s="203">
        <f t="shared" si="0"/>
        <v>-12183209</v>
      </c>
      <c r="F9" s="186">
        <f>+E9/1000</f>
        <v>-12183.209000000001</v>
      </c>
    </row>
    <row r="10" spans="2:10" x14ac:dyDescent="0.2">
      <c r="B10" s="175">
        <v>1084</v>
      </c>
      <c r="C10" s="176">
        <v>2000</v>
      </c>
      <c r="D10" s="176" t="s">
        <v>2</v>
      </c>
      <c r="E10" s="203">
        <f t="shared" si="0"/>
        <v>2796700</v>
      </c>
    </row>
    <row r="11" spans="2:10" x14ac:dyDescent="0.2">
      <c r="B11" s="177">
        <v>1084</v>
      </c>
      <c r="C11" s="176">
        <v>4001</v>
      </c>
      <c r="D11" s="176" t="s">
        <v>3</v>
      </c>
      <c r="E11" s="204">
        <f t="shared" si="0"/>
        <v>15941550</v>
      </c>
    </row>
    <row r="12" spans="2:10" x14ac:dyDescent="0.2">
      <c r="B12" s="175">
        <v>1085</v>
      </c>
      <c r="C12" s="178">
        <v>3810</v>
      </c>
      <c r="D12" s="178" t="s">
        <v>97</v>
      </c>
      <c r="E12" s="203">
        <f t="shared" si="0"/>
        <v>-1564259</v>
      </c>
    </row>
    <row r="13" spans="2:10" x14ac:dyDescent="0.2">
      <c r="B13" s="175">
        <v>1085</v>
      </c>
      <c r="C13" s="176">
        <v>3820</v>
      </c>
      <c r="D13" s="176" t="s">
        <v>126</v>
      </c>
      <c r="E13" s="203">
        <f t="shared" si="0"/>
        <v>1393691</v>
      </c>
    </row>
    <row r="14" spans="2:10" x14ac:dyDescent="0.2">
      <c r="B14" s="175">
        <v>1085</v>
      </c>
      <c r="C14" s="176">
        <v>3830</v>
      </c>
      <c r="D14" s="176" t="s">
        <v>98</v>
      </c>
      <c r="E14" s="203">
        <f t="shared" si="0"/>
        <v>10138758</v>
      </c>
      <c r="J14" s="187"/>
    </row>
    <row r="15" spans="2:10" x14ac:dyDescent="0.2">
      <c r="B15" s="177">
        <v>1085</v>
      </c>
      <c r="C15" s="179">
        <v>3840</v>
      </c>
      <c r="D15" s="179" t="s">
        <v>127</v>
      </c>
      <c r="E15" s="204">
        <f t="shared" si="0"/>
        <v>1343235</v>
      </c>
    </row>
    <row r="16" spans="2:10" x14ac:dyDescent="0.2">
      <c r="B16" s="175">
        <v>1083</v>
      </c>
      <c r="C16" s="176">
        <v>4202</v>
      </c>
      <c r="D16" s="178" t="s">
        <v>128</v>
      </c>
      <c r="E16" s="203">
        <f t="shared" si="0"/>
        <v>825878</v>
      </c>
    </row>
    <row r="17" spans="2:10" x14ac:dyDescent="0.2">
      <c r="B17" s="175">
        <v>1083</v>
      </c>
      <c r="C17" s="176">
        <v>5000</v>
      </c>
      <c r="D17" s="176" t="s">
        <v>34</v>
      </c>
      <c r="E17" s="203">
        <f t="shared" si="0"/>
        <v>-513196</v>
      </c>
    </row>
    <row r="18" spans="2:10" x14ac:dyDescent="0.2">
      <c r="B18" s="175">
        <v>1083</v>
      </c>
      <c r="C18" s="176">
        <v>5501</v>
      </c>
      <c r="D18" s="176" t="s">
        <v>129</v>
      </c>
      <c r="E18" s="203">
        <f t="shared" si="0"/>
        <v>-1474862</v>
      </c>
    </row>
    <row r="19" spans="2:10" x14ac:dyDescent="0.2">
      <c r="B19" s="175">
        <v>1083</v>
      </c>
      <c r="C19" s="176">
        <v>6007</v>
      </c>
      <c r="D19" s="176" t="s">
        <v>95</v>
      </c>
      <c r="E19" s="203">
        <f t="shared" si="0"/>
        <v>-4198828</v>
      </c>
    </row>
    <row r="20" spans="2:10" x14ac:dyDescent="0.2">
      <c r="B20" s="175">
        <v>1083</v>
      </c>
      <c r="C20" s="176">
        <v>6008</v>
      </c>
      <c r="D20" s="176" t="s">
        <v>103</v>
      </c>
      <c r="E20" s="203">
        <f t="shared" si="0"/>
        <v>0</v>
      </c>
      <c r="J20" s="187"/>
    </row>
    <row r="21" spans="2:10" x14ac:dyDescent="0.2">
      <c r="B21" s="177">
        <v>1083</v>
      </c>
      <c r="C21" s="179">
        <v>6013</v>
      </c>
      <c r="D21" s="179" t="s">
        <v>94</v>
      </c>
      <c r="E21" s="204">
        <f t="shared" si="0"/>
        <v>0</v>
      </c>
    </row>
    <row r="22" spans="2:10" x14ac:dyDescent="0.2">
      <c r="B22" s="175">
        <v>1082</v>
      </c>
      <c r="C22" s="176">
        <v>6006</v>
      </c>
      <c r="D22" s="176" t="s">
        <v>130</v>
      </c>
      <c r="E22" s="203">
        <f t="shared" si="0"/>
        <v>2778410</v>
      </c>
    </row>
    <row r="23" spans="2:10" x14ac:dyDescent="0.2">
      <c r="B23" s="175">
        <v>1082</v>
      </c>
      <c r="C23" s="176">
        <v>6650</v>
      </c>
      <c r="D23" s="176" t="s">
        <v>50</v>
      </c>
      <c r="E23" s="203">
        <f t="shared" si="0"/>
        <v>22059509.158433225</v>
      </c>
    </row>
    <row r="24" spans="2:10" x14ac:dyDescent="0.2">
      <c r="B24" s="175">
        <v>1082</v>
      </c>
      <c r="C24" s="176">
        <v>6620</v>
      </c>
      <c r="D24" s="176" t="s">
        <v>107</v>
      </c>
      <c r="E24" s="203">
        <f t="shared" si="0"/>
        <v>56097296.945474453</v>
      </c>
    </row>
    <row r="25" spans="2:10" x14ac:dyDescent="0.2">
      <c r="B25" s="175">
        <v>1082</v>
      </c>
      <c r="C25" s="176">
        <v>7005</v>
      </c>
      <c r="D25" s="176" t="s">
        <v>51</v>
      </c>
      <c r="E25" s="203">
        <f t="shared" si="0"/>
        <v>-7511796</v>
      </c>
      <c r="I25" s="186">
        <v>76127702</v>
      </c>
    </row>
    <row r="26" spans="2:10" x14ac:dyDescent="0.2">
      <c r="B26" s="177">
        <v>1082</v>
      </c>
      <c r="C26" s="179">
        <v>6630</v>
      </c>
      <c r="D26" s="179" t="s">
        <v>90</v>
      </c>
      <c r="E26" s="204">
        <f t="shared" si="0"/>
        <v>22417976.789727516</v>
      </c>
      <c r="G26" s="186" t="s">
        <v>48</v>
      </c>
    </row>
    <row r="27" spans="2:10" x14ac:dyDescent="0.2">
      <c r="B27" s="175">
        <v>1081</v>
      </c>
      <c r="C27" s="176">
        <v>8001</v>
      </c>
      <c r="D27" s="176" t="s">
        <v>96</v>
      </c>
      <c r="E27" s="203">
        <f t="shared" si="0"/>
        <v>-425566</v>
      </c>
    </row>
    <row r="28" spans="2:10" x14ac:dyDescent="0.2">
      <c r="B28" s="177">
        <v>1081</v>
      </c>
      <c r="C28" s="179">
        <v>8003</v>
      </c>
      <c r="D28" s="179" t="s">
        <v>218</v>
      </c>
      <c r="E28" s="204">
        <f t="shared" si="0"/>
        <v>17211384</v>
      </c>
    </row>
    <row r="29" spans="2:10" x14ac:dyDescent="0.2">
      <c r="E29" s="187">
        <f>SUM(E6:E28)</f>
        <v>300485657.89363521</v>
      </c>
      <c r="F29" s="187"/>
    </row>
    <row r="30" spans="2:10" x14ac:dyDescent="0.2">
      <c r="E30" s="187"/>
    </row>
    <row r="31" spans="2:10" x14ac:dyDescent="0.2">
      <c r="E31" s="187"/>
      <c r="G31" s="163" t="s">
        <v>56</v>
      </c>
      <c r="H31" s="164" t="s">
        <v>122</v>
      </c>
      <c r="I31" s="165" t="s">
        <v>61</v>
      </c>
    </row>
    <row r="32" spans="2:10" x14ac:dyDescent="0.2">
      <c r="E32" s="187"/>
      <c r="G32" s="167" t="s">
        <v>219</v>
      </c>
      <c r="H32" s="168">
        <v>1301</v>
      </c>
      <c r="I32" s="212">
        <v>-19693849</v>
      </c>
    </row>
    <row r="33" spans="5:9" x14ac:dyDescent="0.2">
      <c r="E33" s="187"/>
      <c r="G33" s="167" t="s">
        <v>219</v>
      </c>
      <c r="H33" s="168">
        <v>1330</v>
      </c>
      <c r="I33" s="212">
        <v>-7095398</v>
      </c>
    </row>
    <row r="34" spans="5:9" x14ac:dyDescent="0.2">
      <c r="E34" s="187"/>
      <c r="G34" s="167" t="s">
        <v>219</v>
      </c>
      <c r="H34" s="168">
        <v>1516</v>
      </c>
      <c r="I34" s="212">
        <v>-12183209</v>
      </c>
    </row>
    <row r="35" spans="5:9" x14ac:dyDescent="0.2">
      <c r="E35" s="187"/>
      <c r="G35" s="167" t="s">
        <v>219</v>
      </c>
      <c r="H35" s="168">
        <v>2000</v>
      </c>
      <c r="I35" s="212">
        <v>1644801</v>
      </c>
    </row>
    <row r="36" spans="5:9" x14ac:dyDescent="0.2">
      <c r="E36" s="187"/>
      <c r="G36" s="167" t="s">
        <v>219</v>
      </c>
      <c r="H36" s="168">
        <v>4001</v>
      </c>
      <c r="I36" s="212">
        <v>-3014</v>
      </c>
    </row>
    <row r="37" spans="5:9" x14ac:dyDescent="0.2">
      <c r="G37" s="167" t="s">
        <v>187</v>
      </c>
      <c r="H37" s="196">
        <v>2000</v>
      </c>
      <c r="I37" s="206">
        <v>1038193</v>
      </c>
    </row>
    <row r="38" spans="5:9" x14ac:dyDescent="0.2">
      <c r="G38" s="167" t="s">
        <v>188</v>
      </c>
      <c r="H38" s="196">
        <v>1330</v>
      </c>
      <c r="I38" s="206">
        <v>11238922</v>
      </c>
    </row>
    <row r="39" spans="5:9" x14ac:dyDescent="0.2">
      <c r="G39" s="167" t="s">
        <v>189</v>
      </c>
      <c r="H39" s="196">
        <v>4001</v>
      </c>
      <c r="I39" s="206">
        <v>15944564</v>
      </c>
    </row>
    <row r="40" spans="5:9" x14ac:dyDescent="0.2">
      <c r="G40" s="167" t="s">
        <v>190</v>
      </c>
      <c r="H40" s="168">
        <v>1301</v>
      </c>
      <c r="I40" s="206">
        <v>1207780</v>
      </c>
    </row>
    <row r="41" spans="5:9" x14ac:dyDescent="0.2">
      <c r="G41" s="167" t="s">
        <v>191</v>
      </c>
      <c r="H41" s="168">
        <v>1301</v>
      </c>
      <c r="I41" s="206">
        <v>1594133</v>
      </c>
    </row>
    <row r="42" spans="5:9" x14ac:dyDescent="0.2">
      <c r="G42" s="167" t="s">
        <v>221</v>
      </c>
      <c r="H42" s="207">
        <v>1301</v>
      </c>
      <c r="I42" s="206">
        <f>22578851*47.77992144047%</f>
        <v>10788157.269960774</v>
      </c>
    </row>
    <row r="43" spans="5:9" x14ac:dyDescent="0.2">
      <c r="G43" s="167" t="s">
        <v>222</v>
      </c>
      <c r="H43" s="207">
        <v>1330</v>
      </c>
      <c r="I43" s="206">
        <f>22578851*52.22007855953%</f>
        <v>11790693.730039226</v>
      </c>
    </row>
    <row r="44" spans="5:9" x14ac:dyDescent="0.2">
      <c r="G44" s="167" t="s">
        <v>193</v>
      </c>
      <c r="H44" s="168">
        <v>1301</v>
      </c>
      <c r="I44" s="206">
        <v>115765918</v>
      </c>
    </row>
    <row r="45" spans="5:9" x14ac:dyDescent="0.2">
      <c r="G45" s="167" t="s">
        <v>194</v>
      </c>
      <c r="H45" s="168">
        <v>1301</v>
      </c>
      <c r="I45" s="206">
        <v>1338231</v>
      </c>
    </row>
    <row r="46" spans="5:9" x14ac:dyDescent="0.2">
      <c r="G46" s="167" t="s">
        <v>195</v>
      </c>
      <c r="H46" s="168">
        <v>1330</v>
      </c>
      <c r="I46" s="206">
        <v>47726692</v>
      </c>
    </row>
    <row r="47" spans="5:9" x14ac:dyDescent="0.2">
      <c r="G47" s="167" t="s">
        <v>196</v>
      </c>
      <c r="H47" s="168">
        <v>2000</v>
      </c>
      <c r="I47" s="206">
        <v>113706</v>
      </c>
    </row>
    <row r="48" spans="5:9" x14ac:dyDescent="0.2">
      <c r="G48" s="167" t="s">
        <v>197</v>
      </c>
      <c r="H48" s="168">
        <v>1301</v>
      </c>
      <c r="I48" s="206">
        <v>691705</v>
      </c>
    </row>
    <row r="49" spans="7:12" x14ac:dyDescent="0.2">
      <c r="G49" s="167" t="s">
        <v>198</v>
      </c>
      <c r="H49" s="207">
        <v>1516</v>
      </c>
      <c r="I49" s="206"/>
    </row>
    <row r="50" spans="7:12" x14ac:dyDescent="0.2">
      <c r="G50" s="163" t="s">
        <v>53</v>
      </c>
      <c r="H50" s="164"/>
      <c r="I50" s="208">
        <v>258035728</v>
      </c>
    </row>
    <row r="51" spans="7:12" x14ac:dyDescent="0.2">
      <c r="G51" s="169" t="s">
        <v>57</v>
      </c>
      <c r="H51" s="170"/>
      <c r="I51" s="209"/>
    </row>
    <row r="52" spans="7:12" x14ac:dyDescent="0.2">
      <c r="G52" s="167" t="s">
        <v>219</v>
      </c>
      <c r="H52" s="168">
        <v>3810</v>
      </c>
      <c r="I52" s="206">
        <v>-1564259</v>
      </c>
    </row>
    <row r="53" spans="7:12" x14ac:dyDescent="0.2">
      <c r="G53" s="167" t="s">
        <v>219</v>
      </c>
      <c r="H53" s="168">
        <v>3820</v>
      </c>
      <c r="I53" s="206">
        <v>1393691</v>
      </c>
    </row>
    <row r="54" spans="7:12" x14ac:dyDescent="0.2">
      <c r="G54" s="167" t="s">
        <v>219</v>
      </c>
      <c r="H54" s="168">
        <v>3830</v>
      </c>
      <c r="I54" s="206">
        <v>4165470</v>
      </c>
    </row>
    <row r="55" spans="7:12" x14ac:dyDescent="0.2">
      <c r="G55" s="167" t="s">
        <v>219</v>
      </c>
      <c r="H55" s="168">
        <v>3840</v>
      </c>
      <c r="I55" s="206">
        <v>1343235</v>
      </c>
    </row>
    <row r="56" spans="7:12" x14ac:dyDescent="0.2">
      <c r="G56" s="167" t="s">
        <v>199</v>
      </c>
      <c r="H56" s="168">
        <v>3830</v>
      </c>
      <c r="I56" s="206">
        <v>5973288</v>
      </c>
    </row>
    <row r="57" spans="7:12" x14ac:dyDescent="0.2">
      <c r="G57" s="163" t="s">
        <v>53</v>
      </c>
      <c r="H57" s="164"/>
      <c r="I57" s="208">
        <v>11311425</v>
      </c>
    </row>
    <row r="58" spans="7:12" x14ac:dyDescent="0.2">
      <c r="G58" s="171" t="s">
        <v>55</v>
      </c>
      <c r="H58" s="172"/>
      <c r="I58" s="210"/>
    </row>
    <row r="59" spans="7:12" x14ac:dyDescent="0.2">
      <c r="G59" s="167" t="s">
        <v>219</v>
      </c>
      <c r="H59" s="168">
        <v>4202</v>
      </c>
      <c r="I59" s="206">
        <v>-5524598</v>
      </c>
    </row>
    <row r="60" spans="7:12" x14ac:dyDescent="0.2">
      <c r="G60" s="167" t="s">
        <v>219</v>
      </c>
      <c r="H60" s="168">
        <v>5000</v>
      </c>
      <c r="I60" s="206">
        <v>-513196</v>
      </c>
    </row>
    <row r="61" spans="7:12" x14ac:dyDescent="0.2">
      <c r="G61" s="167" t="s">
        <v>219</v>
      </c>
      <c r="H61" s="168">
        <v>5501</v>
      </c>
      <c r="I61" s="206">
        <v>-1474862</v>
      </c>
    </row>
    <row r="62" spans="7:12" x14ac:dyDescent="0.2">
      <c r="G62" s="167" t="s">
        <v>219</v>
      </c>
      <c r="H62" s="168">
        <v>6007</v>
      </c>
      <c r="I62" s="206">
        <v>-4198828</v>
      </c>
    </row>
    <row r="63" spans="7:12" x14ac:dyDescent="0.2">
      <c r="G63" s="167" t="s">
        <v>200</v>
      </c>
      <c r="H63" s="168">
        <v>4202</v>
      </c>
      <c r="I63" s="206">
        <v>6350476</v>
      </c>
      <c r="L63" s="187"/>
    </row>
    <row r="64" spans="7:12" x14ac:dyDescent="0.2">
      <c r="G64" s="163" t="s">
        <v>53</v>
      </c>
      <c r="H64" s="164"/>
      <c r="I64" s="208">
        <v>-5361008</v>
      </c>
    </row>
    <row r="65" spans="7:9" x14ac:dyDescent="0.2">
      <c r="G65" s="171" t="s">
        <v>54</v>
      </c>
      <c r="H65" s="172"/>
      <c r="I65" s="210"/>
    </row>
    <row r="66" spans="7:9" x14ac:dyDescent="0.2">
      <c r="G66" s="167" t="s">
        <v>219</v>
      </c>
      <c r="H66" s="168">
        <v>6006</v>
      </c>
      <c r="I66" s="206">
        <v>2778410</v>
      </c>
    </row>
    <row r="67" spans="7:9" x14ac:dyDescent="0.2">
      <c r="G67" s="167" t="s">
        <v>219</v>
      </c>
      <c r="H67" s="168">
        <v>6650</v>
      </c>
      <c r="I67" s="206">
        <v>-7284207</v>
      </c>
    </row>
    <row r="68" spans="7:9" x14ac:dyDescent="0.2">
      <c r="G68" s="167" t="s">
        <v>219</v>
      </c>
      <c r="H68" s="168">
        <v>6620</v>
      </c>
      <c r="I68" s="206">
        <v>-2619601</v>
      </c>
    </row>
    <row r="69" spans="7:9" x14ac:dyDescent="0.2">
      <c r="G69" s="167" t="s">
        <v>219</v>
      </c>
      <c r="H69" s="168">
        <v>7005</v>
      </c>
      <c r="I69" s="206">
        <v>-7511796</v>
      </c>
    </row>
    <row r="70" spans="7:9" x14ac:dyDescent="0.2">
      <c r="G70" s="167" t="s">
        <v>219</v>
      </c>
      <c r="H70" s="168">
        <v>6630</v>
      </c>
      <c r="I70" s="206">
        <v>483387</v>
      </c>
    </row>
    <row r="71" spans="7:9" x14ac:dyDescent="0.2">
      <c r="G71" s="167" t="s">
        <v>201</v>
      </c>
      <c r="H71" s="168">
        <v>6620</v>
      </c>
      <c r="I71" s="206">
        <v>1286543.9552238807</v>
      </c>
    </row>
    <row r="72" spans="7:9" x14ac:dyDescent="0.2">
      <c r="G72" s="167" t="s">
        <v>202</v>
      </c>
      <c r="H72" s="168">
        <v>6630</v>
      </c>
      <c r="I72" s="206">
        <v>2582727.2769679306</v>
      </c>
    </row>
    <row r="73" spans="7:9" x14ac:dyDescent="0.2">
      <c r="G73" s="167" t="s">
        <v>203</v>
      </c>
      <c r="H73" s="168">
        <v>6630</v>
      </c>
      <c r="I73" s="206">
        <v>19351862.512759585</v>
      </c>
    </row>
    <row r="74" spans="7:9" x14ac:dyDescent="0.2">
      <c r="G74" s="167" t="s">
        <v>204</v>
      </c>
      <c r="H74" s="168">
        <v>6620</v>
      </c>
      <c r="I74" s="206">
        <v>1218368.1681608888</v>
      </c>
    </row>
    <row r="75" spans="7:9" x14ac:dyDescent="0.2">
      <c r="G75" s="167" t="s">
        <v>205</v>
      </c>
      <c r="H75" s="168">
        <v>6650</v>
      </c>
      <c r="I75" s="206">
        <v>389210.38014345022</v>
      </c>
    </row>
    <row r="76" spans="7:9" x14ac:dyDescent="0.2">
      <c r="G76" s="167" t="s">
        <v>206</v>
      </c>
      <c r="H76" s="168">
        <v>6650</v>
      </c>
      <c r="I76" s="206">
        <v>1381358.3285611977</v>
      </c>
    </row>
    <row r="77" spans="7:9" x14ac:dyDescent="0.2">
      <c r="G77" s="167" t="s">
        <v>207</v>
      </c>
      <c r="H77" s="168">
        <v>6650</v>
      </c>
      <c r="I77" s="206">
        <v>295113.14839636238</v>
      </c>
    </row>
    <row r="78" spans="7:9" x14ac:dyDescent="0.2">
      <c r="G78" s="167" t="s">
        <v>220</v>
      </c>
      <c r="H78" s="168">
        <v>6650</v>
      </c>
      <c r="I78" s="206">
        <v>2410702</v>
      </c>
    </row>
    <row r="79" spans="7:9" x14ac:dyDescent="0.2">
      <c r="G79" s="167" t="s">
        <v>209</v>
      </c>
      <c r="H79" s="168">
        <v>6650</v>
      </c>
      <c r="I79" s="206">
        <v>536874.84134078212</v>
      </c>
    </row>
    <row r="80" spans="7:9" x14ac:dyDescent="0.2">
      <c r="G80" s="167" t="s">
        <v>210</v>
      </c>
      <c r="H80" s="168">
        <v>6650</v>
      </c>
      <c r="I80" s="206">
        <v>2010973.7500557795</v>
      </c>
    </row>
    <row r="81" spans="7:10" x14ac:dyDescent="0.2">
      <c r="G81" s="167" t="s">
        <v>211</v>
      </c>
      <c r="H81" s="168">
        <v>6650</v>
      </c>
      <c r="I81" s="206">
        <v>42809.637272855864</v>
      </c>
    </row>
    <row r="82" spans="7:10" x14ac:dyDescent="0.2">
      <c r="G82" s="167" t="s">
        <v>212</v>
      </c>
      <c r="H82" s="168">
        <v>6650</v>
      </c>
      <c r="I82" s="206">
        <v>283953.90227703983</v>
      </c>
    </row>
    <row r="83" spans="7:10" x14ac:dyDescent="0.2">
      <c r="G83" s="167" t="s">
        <v>213</v>
      </c>
      <c r="H83" s="168">
        <v>6650</v>
      </c>
      <c r="I83" s="211">
        <v>2308991.3248043922</v>
      </c>
    </row>
    <row r="84" spans="7:10" x14ac:dyDescent="0.2">
      <c r="G84" s="167" t="s">
        <v>214</v>
      </c>
      <c r="H84" s="168">
        <v>6650</v>
      </c>
      <c r="I84" s="206">
        <v>1160251.6078406828</v>
      </c>
    </row>
    <row r="85" spans="7:10" x14ac:dyDescent="0.2">
      <c r="G85" s="167" t="s">
        <v>215</v>
      </c>
      <c r="H85" s="176">
        <v>6650</v>
      </c>
      <c r="I85" s="206">
        <v>18523477.237740681</v>
      </c>
    </row>
    <row r="86" spans="7:10" x14ac:dyDescent="0.2">
      <c r="G86" s="167" t="s">
        <v>216</v>
      </c>
      <c r="H86" s="176">
        <v>6620</v>
      </c>
      <c r="I86" s="206">
        <v>56211985.822089687</v>
      </c>
    </row>
    <row r="87" spans="7:10" x14ac:dyDescent="0.2">
      <c r="G87" s="163" t="s">
        <v>53</v>
      </c>
      <c r="H87" s="164"/>
      <c r="I87" s="208">
        <v>95841396.893635198</v>
      </c>
    </row>
    <row r="88" spans="7:10" x14ac:dyDescent="0.2">
      <c r="G88" s="171" t="s">
        <v>52</v>
      </c>
      <c r="H88" s="172"/>
      <c r="I88" s="210"/>
      <c r="J88" s="186" t="s">
        <v>48</v>
      </c>
    </row>
    <row r="89" spans="7:10" x14ac:dyDescent="0.2">
      <c r="G89" s="167" t="s">
        <v>219</v>
      </c>
      <c r="H89" s="168">
        <v>8001</v>
      </c>
      <c r="I89" s="206">
        <v>-425566</v>
      </c>
    </row>
    <row r="90" spans="7:10" x14ac:dyDescent="0.2">
      <c r="G90" s="167" t="s">
        <v>219</v>
      </c>
      <c r="H90" s="168">
        <v>8003</v>
      </c>
      <c r="I90" s="206">
        <v>-259346</v>
      </c>
    </row>
    <row r="91" spans="7:10" x14ac:dyDescent="0.2">
      <c r="G91" s="167" t="s">
        <v>217</v>
      </c>
      <c r="H91" s="168">
        <v>8003</v>
      </c>
      <c r="I91" s="206">
        <v>17470730</v>
      </c>
    </row>
    <row r="92" spans="7:10" x14ac:dyDescent="0.2">
      <c r="G92" s="163" t="s">
        <v>53</v>
      </c>
      <c r="H92" s="164"/>
      <c r="I92" s="208">
        <v>16785818</v>
      </c>
    </row>
  </sheetData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zoomScaleNormal="100" workbookViewId="0">
      <selection activeCell="M4" sqref="M4"/>
    </sheetView>
  </sheetViews>
  <sheetFormatPr defaultColWidth="9.140625" defaultRowHeight="12" x14ac:dyDescent="0.2"/>
  <cols>
    <col min="1" max="1" width="8.5703125" style="1" customWidth="1"/>
    <col min="2" max="2" width="39.28515625" style="1" customWidth="1"/>
    <col min="3" max="9" width="10" style="2" customWidth="1"/>
    <col min="10" max="10" width="19.28515625" style="2" customWidth="1"/>
    <col min="11" max="11" width="5.85546875" style="1" customWidth="1"/>
    <col min="12" max="16384" width="9.140625" style="1"/>
  </cols>
  <sheetData>
    <row r="1" spans="1:14" s="24" customFormat="1" ht="15.75" x14ac:dyDescent="0.25">
      <c r="A1" s="72" t="s">
        <v>223</v>
      </c>
      <c r="C1" s="26"/>
      <c r="D1" s="26"/>
      <c r="E1" s="26"/>
      <c r="F1" s="38" t="s">
        <v>173</v>
      </c>
      <c r="G1" s="26"/>
      <c r="H1" s="26">
        <v>1.016</v>
      </c>
      <c r="I1" s="26"/>
      <c r="J1" s="26"/>
    </row>
    <row r="2" spans="1:14" s="24" customFormat="1" ht="13.5" customHeight="1" x14ac:dyDescent="0.2">
      <c r="A2" s="31" t="s">
        <v>172</v>
      </c>
      <c r="C2" s="26"/>
      <c r="D2" s="26"/>
      <c r="E2" s="27"/>
      <c r="F2" s="27"/>
      <c r="G2" s="27"/>
      <c r="H2" s="28"/>
      <c r="I2" s="32"/>
      <c r="J2" s="28"/>
    </row>
    <row r="3" spans="1:14" s="24" customFormat="1" ht="13.5" customHeight="1" x14ac:dyDescent="0.2">
      <c r="A3" s="33" t="s">
        <v>36</v>
      </c>
      <c r="C3" s="26"/>
      <c r="D3" s="26"/>
      <c r="E3" s="27"/>
      <c r="F3" s="27"/>
      <c r="G3" s="27"/>
      <c r="H3" s="28"/>
      <c r="I3" s="27"/>
      <c r="J3" s="28"/>
    </row>
    <row r="4" spans="1:14" s="24" customFormat="1" ht="54" customHeight="1" x14ac:dyDescent="0.2">
      <c r="A4" s="73" t="s">
        <v>6</v>
      </c>
      <c r="B4" s="73" t="s">
        <v>0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15</v>
      </c>
      <c r="L4" s="185"/>
    </row>
    <row r="5" spans="1:14" s="24" customFormat="1" ht="13.5" customHeight="1" x14ac:dyDescent="0.2">
      <c r="A5" s="74">
        <f>+'(skema1-7_2016 - 16pl)'!A5</f>
        <v>1301</v>
      </c>
      <c r="B5" s="4" t="str">
        <f>+'(skema1-7_2016 - 16pl)'!B5</f>
        <v>Rigshospitalet</v>
      </c>
      <c r="C5" s="76">
        <f>+'(skema1-7_2016 - 16pl)'!C5*'Skema1-7_2016'!$H$1</f>
        <v>6445690.3357411195</v>
      </c>
      <c r="D5" s="29">
        <f>+'(skema1-7_2016 - 16pl)'!D5*'Skema1-7_2016'!$H$1</f>
        <v>183568.05953543217</v>
      </c>
      <c r="E5" s="29">
        <f>+'(skema1-7_2016 - 16pl)'!E5*'Skema1-7_2016'!$H$1</f>
        <v>759964.95897788438</v>
      </c>
      <c r="F5" s="29">
        <f>+'(skema1-7_2016 - 16pl)'!F5*'Skema1-7_2016'!$H$1</f>
        <v>0</v>
      </c>
      <c r="G5" s="29">
        <f>+'(skema1-7_2016 - 16pl)'!G5*'Skema1-7_2016'!$H$1</f>
        <v>137075.62510144</v>
      </c>
      <c r="H5" s="29">
        <f>+'(skema1-7_2016 - 16pl)'!H5*'Skema1-7_2016'!$H$1</f>
        <v>-1995642.8789906958</v>
      </c>
      <c r="I5" s="29">
        <f>+'(skema1-7_2016 - 16pl)'!I5*'Skema1-7_2016'!$H$1</f>
        <v>21788.888783486582</v>
      </c>
      <c r="J5" s="9">
        <f>+SUM(C5:E5) - SUM(F5:I5)-L5</f>
        <v>9226001.7193602063</v>
      </c>
      <c r="L5" s="16"/>
      <c r="N5" s="35"/>
    </row>
    <row r="6" spans="1:14" s="24" customFormat="1" ht="13.5" customHeight="1" x14ac:dyDescent="0.2">
      <c r="A6" s="75">
        <f>+'(skema1-7_2016 - 16pl)'!A6</f>
        <v>1309</v>
      </c>
      <c r="B6" s="7" t="str">
        <f>+'(skema1-7_2016 - 16pl)'!B6</f>
        <v>Bispebjerg og Frederiksberg Hospital</v>
      </c>
      <c r="C6" s="76">
        <f>+'(skema1-7_2016 - 16pl)'!C6*'Skema1-7_2016'!$H$1</f>
        <v>2251068.6981380801</v>
      </c>
      <c r="D6" s="29">
        <f>+'(skema1-7_2016 - 16pl)'!D6*'Skema1-7_2016'!$H$1</f>
        <v>33072.757547240326</v>
      </c>
      <c r="E6" s="29">
        <f>+'(skema1-7_2016 - 16pl)'!E6*'Skema1-7_2016'!$H$1</f>
        <v>208318.28444364338</v>
      </c>
      <c r="F6" s="29">
        <f>+'(skema1-7_2016 - 16pl)'!F6*'Skema1-7_2016'!$H$1</f>
        <v>0</v>
      </c>
      <c r="G6" s="29">
        <f>+'(skema1-7_2016 - 16pl)'!G6*'Skema1-7_2016'!$H$1</f>
        <v>39694.517887920003</v>
      </c>
      <c r="H6" s="29">
        <f>+'(skema1-7_2016 - 16pl)'!H6*'Skema1-7_2016'!$H$1</f>
        <v>14120.320892390746</v>
      </c>
      <c r="I6" s="29">
        <f>+'(skema1-7_2016 - 16pl)'!I6*'Skema1-7_2016'!$H$1</f>
        <v>-24231.296506745643</v>
      </c>
      <c r="J6" s="9">
        <f t="shared" ref="J6:J9" si="0">+SUM(C6:E6) - SUM(F6:I6)-L6</f>
        <v>2462876.1978553985</v>
      </c>
      <c r="L6" s="16"/>
      <c r="N6" s="35"/>
    </row>
    <row r="7" spans="1:14" s="24" customFormat="1" ht="13.5" customHeight="1" x14ac:dyDescent="0.2">
      <c r="A7" s="75">
        <f>+'(skema1-7_2016 - 16pl)'!A7</f>
        <v>1330</v>
      </c>
      <c r="B7" s="7" t="str">
        <f>+'(skema1-7_2016 - 16pl)'!B7</f>
        <v>Amager og Hvidovre Hospital</v>
      </c>
      <c r="C7" s="76">
        <f>+'(skema1-7_2016 - 16pl)'!C7*'Skema1-7_2016'!$H$1</f>
        <v>2861570.2146078399</v>
      </c>
      <c r="D7" s="29">
        <f>+'(skema1-7_2016 - 16pl)'!D7*'Skema1-7_2016'!$H$1</f>
        <v>43944.299427078615</v>
      </c>
      <c r="E7" s="29">
        <f>+'(skema1-7_2016 - 16pl)'!E7*'Skema1-7_2016'!$H$1</f>
        <v>266022.71609799418</v>
      </c>
      <c r="F7" s="29">
        <f>+'(skema1-7_2016 - 16pl)'!F7*'Skema1-7_2016'!$H$1</f>
        <v>0</v>
      </c>
      <c r="G7" s="29">
        <f>+'(skema1-7_2016 - 16pl)'!G7*'Skema1-7_2016'!$H$1</f>
        <v>24544.288823439998</v>
      </c>
      <c r="H7" s="29">
        <f>+'(skema1-7_2016 - 16pl)'!H7*'Skema1-7_2016'!$H$1</f>
        <v>43944.86175351245</v>
      </c>
      <c r="I7" s="29">
        <f>+'(skema1-7_2016 - 16pl)'!I7*'Skema1-7_2016'!$H$1</f>
        <v>31363.553827333435</v>
      </c>
      <c r="J7" s="9">
        <f t="shared" si="0"/>
        <v>3071684.5257286266</v>
      </c>
      <c r="L7" s="16"/>
      <c r="N7" s="35"/>
    </row>
    <row r="8" spans="1:14" s="24" customFormat="1" ht="13.5" customHeight="1" x14ac:dyDescent="0.2">
      <c r="A8" s="75">
        <f>+'(skema1-7_2016 - 16pl)'!A8</f>
        <v>1516</v>
      </c>
      <c r="B8" s="7" t="str">
        <f>+'(skema1-7_2016 - 16pl)'!B8</f>
        <v>Herlev og Gentofte Hospital</v>
      </c>
      <c r="C8" s="76">
        <f>+'(skema1-7_2016 - 16pl)'!C8*'Skema1-7_2016'!$H$1</f>
        <v>4657841.4576690402</v>
      </c>
      <c r="D8" s="29">
        <f>+'(skema1-7_2016 - 16pl)'!D8*'Skema1-7_2016'!$H$1</f>
        <v>89605.671128282178</v>
      </c>
      <c r="E8" s="29">
        <f>+'(skema1-7_2016 - 16pl)'!E8*'Skema1-7_2016'!$H$1</f>
        <v>433788.76983407221</v>
      </c>
      <c r="F8" s="29">
        <f>+'(skema1-7_2016 - 16pl)'!F8*'Skema1-7_2016'!$H$1</f>
        <v>0</v>
      </c>
      <c r="G8" s="29">
        <f>+'(skema1-7_2016 - 16pl)'!G8*'Skema1-7_2016'!$H$1</f>
        <v>60140.709294160006</v>
      </c>
      <c r="H8" s="29">
        <f>+'(skema1-7_2016 - 16pl)'!H8*'Skema1-7_2016'!$H$1</f>
        <v>-99395.770746733135</v>
      </c>
      <c r="I8" s="29">
        <f>+'(skema1-7_2016 - 16pl)'!I8*'Skema1-7_2016'!$H$1</f>
        <v>-2494.4317319556835</v>
      </c>
      <c r="J8" s="9">
        <f t="shared" si="0"/>
        <v>5222985.3918159241</v>
      </c>
      <c r="L8" s="16"/>
      <c r="N8" s="35"/>
    </row>
    <row r="9" spans="1:14" s="24" customFormat="1" ht="13.5" customHeight="1" x14ac:dyDescent="0.2">
      <c r="A9" s="75">
        <f>+'(skema1-7_2016 - 16pl)'!A9</f>
        <v>2000</v>
      </c>
      <c r="B9" s="7" t="str">
        <f>+'(skema1-7_2016 - 16pl)'!B9</f>
        <v>Nordsjællands Hospital</v>
      </c>
      <c r="C9" s="76">
        <f>+'(skema1-7_2016 - 16pl)'!C9*'Skema1-7_2016'!$H$1</f>
        <v>2325701.2405872005</v>
      </c>
      <c r="D9" s="29">
        <f>+'(skema1-7_2016 - 16pl)'!D9*'Skema1-7_2016'!$H$1</f>
        <v>34114.099508616877</v>
      </c>
      <c r="E9" s="29">
        <f>+'(skema1-7_2016 - 16pl)'!E9*'Skema1-7_2016'!$H$1</f>
        <v>210125.33491699951</v>
      </c>
      <c r="F9" s="29">
        <f>+'(skema1-7_2016 - 16pl)'!F9*'Skema1-7_2016'!$H$1</f>
        <v>0</v>
      </c>
      <c r="G9" s="29">
        <f>+'(skema1-7_2016 - 16pl)'!G9*'Skema1-7_2016'!$H$1</f>
        <v>19601.391292314016</v>
      </c>
      <c r="H9" s="29">
        <f>+'(skema1-7_2016 - 16pl)'!H9*'Skema1-7_2016'!$H$1</f>
        <v>80033.184130047885</v>
      </c>
      <c r="I9" s="29">
        <f>+'(skema1-7_2016 - 16pl)'!I9*'Skema1-7_2016'!$H$1</f>
        <v>-11208.755565706377</v>
      </c>
      <c r="J9" s="9">
        <f t="shared" si="0"/>
        <v>2481514.8551561618</v>
      </c>
      <c r="L9" s="16"/>
      <c r="N9" s="35"/>
    </row>
    <row r="10" spans="1:14" s="24" customFormat="1" ht="13.5" customHeight="1" x14ac:dyDescent="0.2">
      <c r="A10" s="75">
        <f>+'(skema1-7_2016 - 16pl)'!A10</f>
        <v>4001</v>
      </c>
      <c r="B10" s="7" t="str">
        <f>+'(skema1-7_2016 - 16pl)'!B10</f>
        <v>Bornholms Hospital</v>
      </c>
      <c r="C10" s="76">
        <f>+'(skema1-7_2016 - 16pl)'!C10*'Skema1-7_2016'!$H$1</f>
        <v>426803.34388207999</v>
      </c>
      <c r="D10" s="29">
        <f>+'(skema1-7_2016 - 16pl)'!D10*'Skema1-7_2016'!$H$1</f>
        <v>6484.8593764758743</v>
      </c>
      <c r="E10" s="29">
        <f>+'(skema1-7_2016 - 16pl)'!E10*'Skema1-7_2016'!$H$1</f>
        <v>38389.37372496137</v>
      </c>
      <c r="F10" s="29">
        <f>+'(skema1-7_2016 - 16pl)'!F10*'Skema1-7_2016'!$H$1</f>
        <v>0</v>
      </c>
      <c r="G10" s="29">
        <f>+'(skema1-7_2016 - 16pl)'!G10*'Skema1-7_2016'!$H$1</f>
        <v>2591.0177389599999</v>
      </c>
      <c r="H10" s="29">
        <f>+'(skema1-7_2016 - 16pl)'!H10*'Skema1-7_2016'!$H$1</f>
        <v>37047.948859491502</v>
      </c>
      <c r="I10" s="29">
        <f>+'(skema1-7_2016 - 16pl)'!I10*'Skema1-7_2016'!$H$1</f>
        <v>6321.9537362718447</v>
      </c>
      <c r="J10" s="9">
        <f t="shared" ref="J10:J11" si="1">+SUM(C10:E10) - SUM(F10:I10)</f>
        <v>425716.65664879384</v>
      </c>
      <c r="N10" s="35"/>
    </row>
    <row r="11" spans="1:14" s="24" customFormat="1" ht="13.5" customHeight="1" x14ac:dyDescent="0.2">
      <c r="A11" s="75">
        <f>+'(skema1-7_2016 - 16pl)'!A11</f>
        <v>3810</v>
      </c>
      <c r="B11" s="7" t="str">
        <f>+'(skema1-7_2016 - 16pl)'!B11</f>
        <v>Sjællands Universitetshospital</v>
      </c>
      <c r="C11" s="76">
        <f>+'(skema1-7_2016 - 16pl)'!C11*'Skema1-7_2016'!$H$1</f>
        <v>3340746.176</v>
      </c>
      <c r="D11" s="29">
        <f>+'(skema1-7_2016 - 16pl)'!D11*'Skema1-7_2016'!$H$1</f>
        <v>299235.00935200014</v>
      </c>
      <c r="E11" s="29">
        <f>+'(skema1-7_2016 - 16pl)'!E11*'Skema1-7_2016'!$H$1</f>
        <v>168180.40633600001</v>
      </c>
      <c r="F11" s="29">
        <f>+'(skema1-7_2016 - 16pl)'!F11*'Skema1-7_2016'!$H$1</f>
        <v>0</v>
      </c>
      <c r="G11" s="29">
        <f>+'(skema1-7_2016 - 16pl)'!G11*'Skema1-7_2016'!$H$1</f>
        <v>24214.328000000001</v>
      </c>
      <c r="H11" s="29">
        <f>+'(skema1-7_2016 - 16pl)'!H11*'Skema1-7_2016'!$H$1</f>
        <v>124121.48708799999</v>
      </c>
      <c r="I11" s="29">
        <f>+'(skema1-7_2016 - 16pl)'!I11*'Skema1-7_2016'!$H$1</f>
        <v>-30575.405447999998</v>
      </c>
      <c r="J11" s="9">
        <f t="shared" si="1"/>
        <v>3690401.1820479999</v>
      </c>
      <c r="N11" s="35"/>
    </row>
    <row r="12" spans="1:14" s="24" customFormat="1" ht="13.5" customHeight="1" x14ac:dyDescent="0.2">
      <c r="A12" s="75">
        <f>+'(skema1-7_2016 - 16pl)'!A12</f>
        <v>3820</v>
      </c>
      <c r="B12" s="7" t="str">
        <f>+'(skema1-7_2016 - 16pl)'!B12</f>
        <v>Holbæk Sygehus</v>
      </c>
      <c r="C12" s="76">
        <f>+'(skema1-7_2016 - 16pl)'!C12*'Skema1-7_2016'!$H$1</f>
        <v>1076722.228568</v>
      </c>
      <c r="D12" s="29">
        <f>+'(skema1-7_2016 - 16pl)'!D12*'Skema1-7_2016'!$H$1</f>
        <v>123433.78716799995</v>
      </c>
      <c r="E12" s="29">
        <f>+'(skema1-7_2016 - 16pl)'!E12*'Skema1-7_2016'!$H$1</f>
        <v>60946.565432000003</v>
      </c>
      <c r="F12" s="29">
        <f>+'(skema1-7_2016 - 16pl)'!F12*'Skema1-7_2016'!$H$1</f>
        <v>0</v>
      </c>
      <c r="G12" s="29">
        <f>+'(skema1-7_2016 - 16pl)'!G12*'Skema1-7_2016'!$H$1</f>
        <v>12036.552</v>
      </c>
      <c r="H12" s="29">
        <f>+'(skema1-7_2016 - 16pl)'!H12*'Skema1-7_2016'!$H$1</f>
        <v>28169.255574000003</v>
      </c>
      <c r="I12" s="29">
        <f>+'(skema1-7_2016 - 16pl)'!I12*'Skema1-7_2016'!$H$1</f>
        <v>-30401.539399999998</v>
      </c>
      <c r="J12" s="9">
        <f>+SUM(C12:E12) - SUM(F12:I12)</f>
        <v>1251298.3129939998</v>
      </c>
      <c r="K12" s="34"/>
      <c r="N12" s="35"/>
    </row>
    <row r="13" spans="1:14" s="24" customFormat="1" ht="13.5" customHeight="1" x14ac:dyDescent="0.2">
      <c r="A13" s="75">
        <f>+'(skema1-7_2016 - 16pl)'!A13</f>
        <v>3830</v>
      </c>
      <c r="B13" s="7" t="str">
        <f>+'(skema1-7_2016 - 16pl)'!B13</f>
        <v>Næstved, Slagelse og Ringsted sygehuse</v>
      </c>
      <c r="C13" s="76">
        <f>+'(skema1-7_2016 - 16pl)'!C13*'Skema1-7_2016'!$H$1</f>
        <v>2036518.6031040002</v>
      </c>
      <c r="D13" s="29">
        <f>+'(skema1-7_2016 - 16pl)'!D13*'Skema1-7_2016'!$H$1</f>
        <v>263973.71944800002</v>
      </c>
      <c r="E13" s="29">
        <f>+'(skema1-7_2016 - 16pl)'!E13*'Skema1-7_2016'!$H$1</f>
        <v>109558.54339200001</v>
      </c>
      <c r="F13" s="29">
        <f>+'(skema1-7_2016 - 16pl)'!F13*'Skema1-7_2016'!$H$1</f>
        <v>0</v>
      </c>
      <c r="G13" s="29">
        <f>+'(skema1-7_2016 - 16pl)'!G13*'Skema1-7_2016'!$H$1</f>
        <v>30543.883895596064</v>
      </c>
      <c r="H13" s="29">
        <f>+'(skema1-7_2016 - 16pl)'!H13*'Skema1-7_2016'!$H$1</f>
        <v>108477.3680231621</v>
      </c>
      <c r="I13" s="29">
        <f>+'(skema1-7_2016 - 16pl)'!I13*'Skema1-7_2016'!$H$1</f>
        <v>117019.01716800001</v>
      </c>
      <c r="J13" s="9">
        <f>+SUM(C13:E13) - SUM(F13:I13)</f>
        <v>2154010.5968572418</v>
      </c>
      <c r="K13" s="34"/>
      <c r="N13" s="35"/>
    </row>
    <row r="14" spans="1:14" s="24" customFormat="1" ht="13.5" customHeight="1" x14ac:dyDescent="0.2">
      <c r="A14" s="75">
        <f>+'(skema1-7_2016 - 16pl)'!A14</f>
        <v>3840</v>
      </c>
      <c r="B14" s="7" t="str">
        <f>+'(skema1-7_2016 - 16pl)'!B14</f>
        <v>Nykøbing Sygehus</v>
      </c>
      <c r="C14" s="76">
        <f>+'(skema1-7_2016 - 16pl)'!C14*'Skema1-7_2016'!$H$1</f>
        <v>770118.74728800007</v>
      </c>
      <c r="D14" s="29">
        <f>+'(skema1-7_2016 - 16pl)'!D14*'Skema1-7_2016'!$H$1</f>
        <v>104933.77438399996</v>
      </c>
      <c r="E14" s="29">
        <f>+'(skema1-7_2016 - 16pl)'!E14*'Skema1-7_2016'!$H$1</f>
        <v>44239.393360000002</v>
      </c>
      <c r="F14" s="29">
        <f>+'(skema1-7_2016 - 16pl)'!F14*'Skema1-7_2016'!$H$1</f>
        <v>0</v>
      </c>
      <c r="G14" s="29">
        <f>+'(skema1-7_2016 - 16pl)'!G14*'Skema1-7_2016'!$H$1</f>
        <v>5914.1498804536313</v>
      </c>
      <c r="H14" s="29">
        <f>+'(skema1-7_2016 - 16pl)'!H14*'Skema1-7_2016'!$H$1</f>
        <v>25748.284208296242</v>
      </c>
      <c r="I14" s="29">
        <f>+'(skema1-7_2016 - 16pl)'!I14*'Skema1-7_2016'!$H$1</f>
        <v>-46553.559927999995</v>
      </c>
      <c r="J14" s="9">
        <f>+SUM(C14:E14) - SUM(F14:I14)</f>
        <v>934183.04087125021</v>
      </c>
      <c r="K14" s="34"/>
      <c r="N14" s="35"/>
    </row>
    <row r="15" spans="1:14" s="24" customFormat="1" ht="13.5" customHeight="1" x14ac:dyDescent="0.2">
      <c r="A15" s="75">
        <f>+'(skema1-7_2016 - 16pl)'!A15</f>
        <v>4202</v>
      </c>
      <c r="B15" s="7" t="str">
        <f>+'(skema1-7_2016 - 16pl)'!B15</f>
        <v>Odense Universitetshospital</v>
      </c>
      <c r="C15" s="76">
        <f>+'(skema1-7_2016 - 16pl)'!C15*'Skema1-7_2016'!$H$1</f>
        <v>6654857.9120000005</v>
      </c>
      <c r="D15" s="29">
        <f>+'(skema1-7_2016 - 16pl)'!D15*'Skema1-7_2016'!$H$1</f>
        <v>188391.8</v>
      </c>
      <c r="E15" s="29">
        <f>+'(skema1-7_2016 - 16pl)'!E15*'Skema1-7_2016'!$H$1</f>
        <v>135594.34400000001</v>
      </c>
      <c r="F15" s="29">
        <f>+'(skema1-7_2016 - 16pl)'!F15*'Skema1-7_2016'!$H$1</f>
        <v>7291.8320000000003</v>
      </c>
      <c r="G15" s="29">
        <f>+'(skema1-7_2016 - 16pl)'!G15*'Skema1-7_2016'!$H$1</f>
        <v>15769.335999999999</v>
      </c>
      <c r="H15" s="29">
        <f>+'(skema1-7_2016 - 16pl)'!H15*'Skema1-7_2016'!$H$1</f>
        <v>204452.728</v>
      </c>
      <c r="I15" s="29">
        <f>+'(skema1-7_2016 - 16pl)'!I15*'Skema1-7_2016'!$H$1</f>
        <v>-2253.4879999999998</v>
      </c>
      <c r="J15" s="9">
        <f>+SUM(C15:E15) - SUM(F15:I15)</f>
        <v>6753583.648</v>
      </c>
      <c r="K15" s="34"/>
      <c r="N15" s="35"/>
    </row>
    <row r="16" spans="1:14" s="24" customFormat="1" ht="13.5" customHeight="1" x14ac:dyDescent="0.2">
      <c r="A16" s="75">
        <f>+'(skema1-7_2016 - 16pl)'!A16</f>
        <v>5000</v>
      </c>
      <c r="B16" s="7" t="str">
        <f>+'(skema1-7_2016 - 16pl)'!B16</f>
        <v>Sygehus Sønderjylland</v>
      </c>
      <c r="C16" s="76">
        <f>+'(skema1-7_2016 - 16pl)'!C16*'Skema1-7_2016'!$H$1</f>
        <v>1837208.416</v>
      </c>
      <c r="D16" s="29">
        <f>+'(skema1-7_2016 - 16pl)'!D16*'Skema1-7_2016'!$H$1</f>
        <v>50069.495999999999</v>
      </c>
      <c r="E16" s="29">
        <f>+'(skema1-7_2016 - 16pl)'!E16*'Skema1-7_2016'!$H$1</f>
        <v>36036.504000000001</v>
      </c>
      <c r="F16" s="29">
        <f>+'(skema1-7_2016 - 16pl)'!F16*'Skema1-7_2016'!$H$1</f>
        <v>796.54399999999998</v>
      </c>
      <c r="G16" s="29">
        <f>+'(skema1-7_2016 - 16pl)'!G16*'Skema1-7_2016'!$H$1</f>
        <v>9405.112000000001</v>
      </c>
      <c r="H16" s="29">
        <f>+'(skema1-7_2016 - 16pl)'!H16*'Skema1-7_2016'!$H$1</f>
        <v>115247.928</v>
      </c>
      <c r="I16" s="29">
        <f>+'(skema1-7_2016 - 16pl)'!I16*'Skema1-7_2016'!$H$1</f>
        <v>2501.3919999999998</v>
      </c>
      <c r="J16" s="9">
        <f t="shared" ref="J16:J27" si="2">+SUM(C16:E16) - SUM(F16:I16)</f>
        <v>1795363.44</v>
      </c>
      <c r="N16" s="35"/>
    </row>
    <row r="17" spans="1:15" s="24" customFormat="1" ht="13.5" customHeight="1" x14ac:dyDescent="0.2">
      <c r="A17" s="75">
        <f>+'(skema1-7_2016 - 16pl)'!A17</f>
        <v>5501</v>
      </c>
      <c r="B17" s="7" t="str">
        <f>+'(skema1-7_2016 - 16pl)'!B17</f>
        <v>Sydvestjysk Sygehus</v>
      </c>
      <c r="C17" s="76">
        <f>+'(skema1-7_2016 - 16pl)'!C17*'Skema1-7_2016'!$H$1</f>
        <v>1829914.5520000001</v>
      </c>
      <c r="D17" s="29">
        <f>+'(skema1-7_2016 - 16pl)'!D17*'Skema1-7_2016'!$H$1</f>
        <v>49756.567999999999</v>
      </c>
      <c r="E17" s="29">
        <f>+'(skema1-7_2016 - 16pl)'!E17*'Skema1-7_2016'!$H$1</f>
        <v>35811.968000000001</v>
      </c>
      <c r="F17" s="29">
        <f>+'(skema1-7_2016 - 16pl)'!F17*'Skema1-7_2016'!$H$1</f>
        <v>3445.2559999999999</v>
      </c>
      <c r="G17" s="29">
        <f>+'(skema1-7_2016 - 16pl)'!G17*'Skema1-7_2016'!$H$1</f>
        <v>4246.88</v>
      </c>
      <c r="H17" s="29">
        <f>+'(skema1-7_2016 - 16pl)'!H17*'Skema1-7_2016'!$H$1</f>
        <v>80760.824000000008</v>
      </c>
      <c r="I17" s="29">
        <f>+'(skema1-7_2016 - 16pl)'!I17*'Skema1-7_2016'!$H$1</f>
        <v>212.34399999999999</v>
      </c>
      <c r="J17" s="9">
        <f t="shared" si="2"/>
        <v>1826817.7840000002</v>
      </c>
      <c r="N17" s="35"/>
    </row>
    <row r="18" spans="1:15" s="24" customFormat="1" ht="13.5" customHeight="1" x14ac:dyDescent="0.2">
      <c r="A18" s="75">
        <f>+'(skema1-7_2016 - 16pl)'!A18</f>
        <v>6007</v>
      </c>
      <c r="B18" s="7" t="str">
        <f>+'(skema1-7_2016 - 16pl)'!B18</f>
        <v>Fredericia og Kolding sygehuse</v>
      </c>
      <c r="C18" s="76">
        <f>+'(skema1-7_2016 - 16pl)'!C18*'Skema1-7_2016'!$H$1</f>
        <v>1470246.4880000001</v>
      </c>
      <c r="D18" s="29">
        <f>+'(skema1-7_2016 - 16pl)'!D18*'Skema1-7_2016'!$H$1</f>
        <v>40388.031999999999</v>
      </c>
      <c r="E18" s="29">
        <f>+'(skema1-7_2016 - 16pl)'!E18*'Skema1-7_2016'!$H$1</f>
        <v>29068.776000000002</v>
      </c>
      <c r="F18" s="29">
        <f>+'(skema1-7_2016 - 16pl)'!F18*'Skema1-7_2016'!$H$1</f>
        <v>15393.416000000001</v>
      </c>
      <c r="G18" s="29">
        <f>+'(skema1-7_2016 - 16pl)'!G18*'Skema1-7_2016'!$H$1</f>
        <v>1475.232</v>
      </c>
      <c r="H18" s="29">
        <f>+'(skema1-7_2016 - 16pl)'!H18*'Skema1-7_2016'!$H$1</f>
        <v>50692.304000000004</v>
      </c>
      <c r="I18" s="29">
        <f>+'(skema1-7_2016 - 16pl)'!I18*'Skema1-7_2016'!$H$1</f>
        <v>-15544.800000000001</v>
      </c>
      <c r="J18" s="9">
        <f t="shared" si="2"/>
        <v>1487687.1440000001</v>
      </c>
      <c r="N18" s="35"/>
    </row>
    <row r="19" spans="1:15" s="24" customFormat="1" ht="13.5" customHeight="1" x14ac:dyDescent="0.2">
      <c r="A19" s="75">
        <f>+'(skema1-7_2016 - 16pl)'!A19</f>
        <v>6008</v>
      </c>
      <c r="B19" s="7" t="str">
        <f>+'(skema1-7_2016 - 16pl)'!B19</f>
        <v>Vejle-Give-Middelfart sygehuse</v>
      </c>
      <c r="C19" s="76">
        <f>+'(skema1-7_2016 - 16pl)'!C19*'Skema1-7_2016'!$H$1</f>
        <v>1782223.5120000001</v>
      </c>
      <c r="D19" s="29">
        <f>+'(skema1-7_2016 - 16pl)'!D19*'Skema1-7_2016'!$H$1</f>
        <v>49361.343999999997</v>
      </c>
      <c r="E19" s="29">
        <f>+'(skema1-7_2016 - 16pl)'!E19*'Skema1-7_2016'!$H$1</f>
        <v>35528.504000000001</v>
      </c>
      <c r="F19" s="29">
        <f>+'(skema1-7_2016 - 16pl)'!F19*'Skema1-7_2016'!$H$1</f>
        <v>9971.0239999999994</v>
      </c>
      <c r="G19" s="29">
        <f>+'(skema1-7_2016 - 16pl)'!G19*'Skema1-7_2016'!$H$1</f>
        <v>5529.0720000000001</v>
      </c>
      <c r="H19" s="29">
        <f>+'(skema1-7_2016 - 16pl)'!H19*'Skema1-7_2016'!$H$1</f>
        <v>57654.951999999997</v>
      </c>
      <c r="I19" s="29">
        <f>+'(skema1-7_2016 - 16pl)'!I19*'Skema1-7_2016'!$H$1</f>
        <v>15084.552</v>
      </c>
      <c r="J19" s="9">
        <f t="shared" si="2"/>
        <v>1778873.76</v>
      </c>
      <c r="N19" s="35"/>
    </row>
    <row r="20" spans="1:15" s="24" customFormat="1" ht="13.5" customHeight="1" x14ac:dyDescent="0.2">
      <c r="A20" s="75">
        <f>+'(skema1-7_2016 - 16pl)'!A20</f>
        <v>6013</v>
      </c>
      <c r="B20" s="7" t="str">
        <f>+'(skema1-7_2016 - 16pl)'!B20</f>
        <v>De Vestdanske Friklinikker, Give</v>
      </c>
      <c r="C20" s="76">
        <f>+'(skema1-7_2016 - 16pl)'!C20*'Skema1-7_2016'!$H$1</f>
        <v>78054.2</v>
      </c>
      <c r="D20" s="29">
        <f>+'(skema1-7_2016 - 16pl)'!D20*'Skema1-7_2016'!$H$1</f>
        <v>2582.672</v>
      </c>
      <c r="E20" s="29">
        <f>+'(skema1-7_2016 - 16pl)'!E20*'Skema1-7_2016'!$H$1</f>
        <v>1859.28</v>
      </c>
      <c r="F20" s="29">
        <f>+'(skema1-7_2016 - 16pl)'!F20*'Skema1-7_2016'!$H$1</f>
        <v>0</v>
      </c>
      <c r="G20" s="29">
        <f>+'(skema1-7_2016 - 16pl)'!G20*'Skema1-7_2016'!$H$1</f>
        <v>0</v>
      </c>
      <c r="H20" s="29">
        <f>+'(skema1-7_2016 - 16pl)'!H20*'Skema1-7_2016'!$H$1</f>
        <v>0</v>
      </c>
      <c r="I20" s="29">
        <f>+'(skema1-7_2016 - 16pl)'!I20*'Skema1-7_2016'!$H$1</f>
        <v>0</v>
      </c>
      <c r="J20" s="9">
        <f t="shared" si="2"/>
        <v>82496.152000000002</v>
      </c>
      <c r="N20" s="35"/>
    </row>
    <row r="21" spans="1:15" s="24" customFormat="1" ht="13.5" customHeight="1" x14ac:dyDescent="0.2">
      <c r="A21" s="75">
        <f>+'(skema1-7_2016 - 16pl)'!A21</f>
        <v>6006</v>
      </c>
      <c r="B21" s="7" t="str">
        <f>+'(skema1-7_2016 - 16pl)'!B21</f>
        <v>Hospitalenheden Horsens</v>
      </c>
      <c r="C21" s="76">
        <f>+'(skema1-7_2016 - 16pl)'!C21*'Skema1-7_2016'!$H$1</f>
        <v>992754.93599999999</v>
      </c>
      <c r="D21" s="29">
        <f>+'(skema1-7_2016 - 16pl)'!D21*'Skema1-7_2016'!$H$1</f>
        <v>42935.144</v>
      </c>
      <c r="E21" s="29">
        <f>+'(skema1-7_2016 - 16pl)'!E21*'Skema1-7_2016'!$H$1</f>
        <v>21169.376</v>
      </c>
      <c r="F21" s="29">
        <f>+'(skema1-7_2016 - 16pl)'!F21*'Skema1-7_2016'!$H$1</f>
        <v>0</v>
      </c>
      <c r="G21" s="29">
        <f>+'(skema1-7_2016 - 16pl)'!G21*'Skema1-7_2016'!$H$1</f>
        <v>192.024</v>
      </c>
      <c r="H21" s="29">
        <f>+'(skema1-7_2016 - 16pl)'!H21*'Skema1-7_2016'!$H$1</f>
        <v>44072.048000000003</v>
      </c>
      <c r="I21" s="29">
        <f>+'(skema1-7_2016 - 16pl)'!I21*'Skema1-7_2016'!$H$1</f>
        <v>-22616.16</v>
      </c>
      <c r="J21" s="9">
        <f t="shared" si="2"/>
        <v>1035211.544</v>
      </c>
      <c r="N21" s="35"/>
    </row>
    <row r="22" spans="1:15" s="24" customFormat="1" ht="13.5" customHeight="1" x14ac:dyDescent="0.2">
      <c r="A22" s="75">
        <f>+'(skema1-7_2016 - 16pl)'!A22</f>
        <v>6650</v>
      </c>
      <c r="B22" s="7" t="str">
        <f>+'(skema1-7_2016 - 16pl)'!B22</f>
        <v>Hospitalsenheden Vest</v>
      </c>
      <c r="C22" s="76">
        <f>+'(skema1-7_2016 - 16pl)'!C22*'Skema1-7_2016'!$H$1</f>
        <v>2235555.6</v>
      </c>
      <c r="D22" s="29">
        <f>+'(skema1-7_2016 - 16pl)'!D22*'Skema1-7_2016'!$H$1</f>
        <v>97946.464000000007</v>
      </c>
      <c r="E22" s="29">
        <f>+'(skema1-7_2016 - 16pl)'!E22*'Skema1-7_2016'!$H$1</f>
        <v>48645.063999999998</v>
      </c>
      <c r="F22" s="29">
        <f>+'(skema1-7_2016 - 16pl)'!F22*'Skema1-7_2016'!$H$1</f>
        <v>0</v>
      </c>
      <c r="G22" s="29">
        <f>+'(skema1-7_2016 - 16pl)'!G22*'Skema1-7_2016'!$H$1</f>
        <v>7675.88</v>
      </c>
      <c r="H22" s="29">
        <f>+'(skema1-7_2016 - 16pl)'!H22*'Skema1-7_2016'!$H$1</f>
        <v>95892.112000000008</v>
      </c>
      <c r="I22" s="29">
        <f>+'(skema1-7_2016 - 16pl)'!I22*'Skema1-7_2016'!$H$1</f>
        <v>-32940.752</v>
      </c>
      <c r="J22" s="9">
        <f t="shared" si="2"/>
        <v>2311519.8879999998</v>
      </c>
      <c r="N22" s="35"/>
    </row>
    <row r="23" spans="1:15" s="24" customFormat="1" ht="13.5" customHeight="1" x14ac:dyDescent="0.2">
      <c r="A23" s="75">
        <f>+'(skema1-7_2016 - 16pl)'!A23</f>
        <v>6620</v>
      </c>
      <c r="B23" s="7" t="str">
        <f>+'(skema1-7_2016 - 16pl)'!B23</f>
        <v>Aarhus Universitetshospital</v>
      </c>
      <c r="C23" s="76">
        <f>+'(skema1-7_2016 - 16pl)'!C23*'Skema1-7_2016'!$H$1</f>
        <v>6559525.6160000004</v>
      </c>
      <c r="D23" s="29">
        <f>+'(skema1-7_2016 - 16pl)'!D23*'Skema1-7_2016'!$H$1</f>
        <v>383738.12</v>
      </c>
      <c r="E23" s="29">
        <f>+'(skema1-7_2016 - 16pl)'!E23*'Skema1-7_2016'!$H$1</f>
        <v>153708.60800000001</v>
      </c>
      <c r="F23" s="29">
        <f>+'(skema1-7_2016 - 16pl)'!F23*'Skema1-7_2016'!$H$1</f>
        <v>0</v>
      </c>
      <c r="G23" s="29">
        <f>+'(skema1-7_2016 - 16pl)'!G23*'Skema1-7_2016'!$H$1</f>
        <v>26758.392</v>
      </c>
      <c r="H23" s="29">
        <f>+'(skema1-7_2016 - 16pl)'!H23*'Skema1-7_2016'!$H$1</f>
        <v>-389655.304</v>
      </c>
      <c r="I23" s="29">
        <f>+'(skema1-7_2016 - 16pl)'!I23*'Skema1-7_2016'!$H$1</f>
        <v>85230.207999999999</v>
      </c>
      <c r="J23" s="9">
        <f t="shared" si="2"/>
        <v>7374639.0480000004</v>
      </c>
      <c r="N23" s="35"/>
    </row>
    <row r="24" spans="1:15" s="24" customFormat="1" ht="13.5" customHeight="1" x14ac:dyDescent="0.2">
      <c r="A24" s="75">
        <f>+'(skema1-7_2016 - 16pl)'!A24</f>
        <v>7005</v>
      </c>
      <c r="B24" s="7" t="str">
        <f>+'(skema1-7_2016 - 16pl)'!B24</f>
        <v>Regionshospitalet Randers</v>
      </c>
      <c r="C24" s="76">
        <f>+'(skema1-7_2016 - 16pl)'!C24*'Skema1-7_2016'!$H$1</f>
        <v>1142920.7520000001</v>
      </c>
      <c r="D24" s="29">
        <f>+'(skema1-7_2016 - 16pl)'!D24*'Skema1-7_2016'!$H$1</f>
        <v>49359.311999999998</v>
      </c>
      <c r="E24" s="29">
        <f>+'(skema1-7_2016 - 16pl)'!E24*'Skema1-7_2016'!$H$1</f>
        <v>24515.064000000002</v>
      </c>
      <c r="F24" s="29">
        <f>+'(skema1-7_2016 - 16pl)'!F24*'Skema1-7_2016'!$H$1</f>
        <v>0</v>
      </c>
      <c r="G24" s="29">
        <f>+'(skema1-7_2016 - 16pl)'!G24*'Skema1-7_2016'!$H$1</f>
        <v>86.36</v>
      </c>
      <c r="H24" s="29">
        <f>+'(skema1-7_2016 - 16pl)'!H24*'Skema1-7_2016'!$H$1</f>
        <v>46426.12</v>
      </c>
      <c r="I24" s="29">
        <f>+'(skema1-7_2016 - 16pl)'!I24*'Skema1-7_2016'!$H$1</f>
        <v>-24459.184000000001</v>
      </c>
      <c r="J24" s="9">
        <f t="shared" si="2"/>
        <v>1194741.8319999999</v>
      </c>
      <c r="N24" s="35"/>
    </row>
    <row r="25" spans="1:15" s="24" customFormat="1" ht="13.5" customHeight="1" x14ac:dyDescent="0.2">
      <c r="A25" s="75">
        <f>+'(skema1-7_2016 - 16pl)'!A25</f>
        <v>6630</v>
      </c>
      <c r="B25" s="7" t="str">
        <f>+'(skema1-7_2016 - 16pl)'!B25</f>
        <v>Hospitalsenhed Midt</v>
      </c>
      <c r="C25" s="76">
        <f>+'(skema1-7_2016 - 16pl)'!C25*'Skema1-7_2016'!$H$1</f>
        <v>2390753.6639999999</v>
      </c>
      <c r="D25" s="29">
        <f>+'(skema1-7_2016 - 16pl)'!D25*'Skema1-7_2016'!$H$1</f>
        <v>110460.53600000001</v>
      </c>
      <c r="E25" s="29">
        <f>+'(skema1-7_2016 - 16pl)'!E25*'Skema1-7_2016'!$H$1</f>
        <v>54860.951999999997</v>
      </c>
      <c r="F25" s="29">
        <f>+'(skema1-7_2016 - 16pl)'!F25*'Skema1-7_2016'!$H$1</f>
        <v>0</v>
      </c>
      <c r="G25" s="29">
        <f>+'(skema1-7_2016 - 16pl)'!G25*'Skema1-7_2016'!$H$1</f>
        <v>6348.9840000000004</v>
      </c>
      <c r="H25" s="29">
        <f>+'(skema1-7_2016 - 16pl)'!H25*'Skema1-7_2016'!$H$1</f>
        <v>-63791.592000000004</v>
      </c>
      <c r="I25" s="29">
        <f>+'(skema1-7_2016 - 16pl)'!I25*'Skema1-7_2016'!$H$1</f>
        <v>-2847.848</v>
      </c>
      <c r="J25" s="9">
        <f t="shared" si="2"/>
        <v>2616365.608</v>
      </c>
      <c r="N25" s="35"/>
    </row>
    <row r="26" spans="1:15" s="24" customFormat="1" ht="13.5" customHeight="1" x14ac:dyDescent="0.2">
      <c r="A26" s="75">
        <f>+'(skema1-7_2016 - 16pl)'!A26</f>
        <v>8001</v>
      </c>
      <c r="B26" s="7" t="str">
        <f>+'(skema1-7_2016 - 16pl)'!B26</f>
        <v>Aalborg Universitetshospital</v>
      </c>
      <c r="C26" s="76">
        <f>+'(skema1-7_2016 - 16pl)'!C26*'Skema1-7_2016'!$H$1</f>
        <v>5056560.88</v>
      </c>
      <c r="D26" s="29">
        <f>+'(skema1-7_2016 - 16pl)'!D26*'Skema1-7_2016'!$H$1</f>
        <v>260569.45600000001</v>
      </c>
      <c r="E26" s="29">
        <f>+'(skema1-7_2016 - 16pl)'!E26*'Skema1-7_2016'!$H$1</f>
        <v>114292.88800000001</v>
      </c>
      <c r="F26" s="29">
        <f>+'(skema1-7_2016 - 16pl)'!F26*'Skema1-7_2016'!$H$1</f>
        <v>0</v>
      </c>
      <c r="G26" s="29">
        <f>+'(skema1-7_2016 - 16pl)'!G26*'Skema1-7_2016'!$H$1</f>
        <v>69556.376000000004</v>
      </c>
      <c r="H26" s="29">
        <f>+'(skema1-7_2016 - 16pl)'!H26*'Skema1-7_2016'!$H$1</f>
        <v>850716.10400000005</v>
      </c>
      <c r="I26" s="29">
        <f>+'(skema1-7_2016 - 16pl)'!I26*'Skema1-7_2016'!$H$1</f>
        <v>-105876.02802399998</v>
      </c>
      <c r="J26" s="9">
        <f t="shared" si="2"/>
        <v>4617026.7720240001</v>
      </c>
      <c r="N26" s="35"/>
    </row>
    <row r="27" spans="1:15" s="24" customFormat="1" ht="13.5" customHeight="1" x14ac:dyDescent="0.2">
      <c r="A27" s="75">
        <f>+'(skema1-7_2016 - 16pl)'!A27</f>
        <v>8003</v>
      </c>
      <c r="B27" s="7" t="str">
        <f>+'(skema1-7_2016 - 16pl)'!B27</f>
        <v>Regionshospitalet Nordjylland</v>
      </c>
      <c r="C27" s="76">
        <f>+'(skema1-7_2016 - 16pl)'!C27*'Skema1-7_2016'!$H$1</f>
        <v>1556491.68</v>
      </c>
      <c r="D27" s="29">
        <f>+'(skema1-7_2016 - 16pl)'!D27*'Skema1-7_2016'!$H$1</f>
        <v>94845.631999999998</v>
      </c>
      <c r="E27" s="29">
        <f>+'(skema1-7_2016 - 16pl)'!E27*'Skema1-7_2016'!$H$1</f>
        <v>46673.008000000002</v>
      </c>
      <c r="F27" s="29">
        <f>+'(skema1-7_2016 - 16pl)'!F27*'Skema1-7_2016'!$H$1</f>
        <v>0</v>
      </c>
      <c r="G27" s="29">
        <f>+'(skema1-7_2016 - 16pl)'!G27*'Skema1-7_2016'!$H$1</f>
        <v>43860.72</v>
      </c>
      <c r="H27" s="29">
        <f>+'(skema1-7_2016 - 16pl)'!H27*'Skema1-7_2016'!$H$1</f>
        <v>145754.34400000001</v>
      </c>
      <c r="I27" s="29">
        <f>+'(skema1-7_2016 - 16pl)'!I27*'Skema1-7_2016'!$H$1</f>
        <v>112779.39242400001</v>
      </c>
      <c r="J27" s="9">
        <f t="shared" si="2"/>
        <v>1395615.8635759999</v>
      </c>
      <c r="N27" s="35"/>
      <c r="O27" s="35"/>
    </row>
    <row r="28" spans="1:15" s="24" customFormat="1" ht="13.5" customHeight="1" x14ac:dyDescent="0.2">
      <c r="A28" s="13"/>
      <c r="B28" s="13" t="s">
        <v>14</v>
      </c>
      <c r="C28" s="14">
        <f t="shared" ref="C28:J28" si="3">SUM(C5:C27)</f>
        <v>59779849.253585353</v>
      </c>
      <c r="D28" s="14">
        <f t="shared" si="3"/>
        <v>2602770.6128751263</v>
      </c>
      <c r="E28" s="14">
        <f t="shared" si="3"/>
        <v>3037298.6825155546</v>
      </c>
      <c r="F28" s="14">
        <f t="shared" si="3"/>
        <v>36898.072</v>
      </c>
      <c r="G28" s="14">
        <f t="shared" si="3"/>
        <v>547260.8319142838</v>
      </c>
      <c r="H28" s="14">
        <f t="shared" si="3"/>
        <v>-395153.37120852759</v>
      </c>
      <c r="I28" s="14">
        <f t="shared" si="3"/>
        <v>40298.053334684184</v>
      </c>
      <c r="J28" s="14">
        <f t="shared" si="3"/>
        <v>65190614.962935604</v>
      </c>
      <c r="K28" s="35"/>
    </row>
    <row r="29" spans="1:15" s="24" customFormat="1" ht="13.5" customHeight="1" x14ac:dyDescent="0.2">
      <c r="A29" s="37"/>
      <c r="B29" s="15"/>
      <c r="C29" s="16"/>
      <c r="D29" s="16"/>
      <c r="E29" s="16"/>
      <c r="F29" s="16"/>
      <c r="G29" s="16"/>
      <c r="H29" s="16"/>
      <c r="I29" s="16"/>
      <c r="J29" s="16"/>
    </row>
    <row r="30" spans="1:15" s="24" customFormat="1" ht="13.5" customHeight="1" x14ac:dyDescent="0.2">
      <c r="A30" s="37"/>
      <c r="B30" s="17" t="s">
        <v>28</v>
      </c>
      <c r="C30" s="18">
        <f t="shared" ref="C30:J30" si="4">SUM(C5:C10)</f>
        <v>18968675.29062536</v>
      </c>
      <c r="D30" s="18">
        <f t="shared" si="4"/>
        <v>390789.74652312603</v>
      </c>
      <c r="E30" s="18">
        <f t="shared" si="4"/>
        <v>1916609.4379955551</v>
      </c>
      <c r="F30" s="18">
        <f t="shared" si="4"/>
        <v>0</v>
      </c>
      <c r="G30" s="18">
        <f t="shared" si="4"/>
        <v>283647.55013823404</v>
      </c>
      <c r="H30" s="18">
        <f t="shared" si="4"/>
        <v>-1919892.3341019861</v>
      </c>
      <c r="I30" s="18">
        <f t="shared" si="4"/>
        <v>21539.91254268416</v>
      </c>
      <c r="J30" s="6">
        <f t="shared" si="4"/>
        <v>22890779.346565109</v>
      </c>
    </row>
    <row r="31" spans="1:15" s="24" customFormat="1" ht="13.5" customHeight="1" x14ac:dyDescent="0.2">
      <c r="A31" s="37"/>
      <c r="B31" s="19" t="s">
        <v>29</v>
      </c>
      <c r="C31" s="156">
        <f t="shared" ref="C31:J31" si="5">SUM(C11:C14)</f>
        <v>7224105.7549599996</v>
      </c>
      <c r="D31" s="156">
        <f t="shared" si="5"/>
        <v>791576.29035200004</v>
      </c>
      <c r="E31" s="156">
        <f t="shared" si="5"/>
        <v>382924.90852</v>
      </c>
      <c r="F31" s="156">
        <f t="shared" si="5"/>
        <v>0</v>
      </c>
      <c r="G31" s="156">
        <f t="shared" si="5"/>
        <v>72708.913776049711</v>
      </c>
      <c r="H31" s="156">
        <f t="shared" si="5"/>
        <v>286516.39489345835</v>
      </c>
      <c r="I31" s="156">
        <f t="shared" si="5"/>
        <v>9488.5123920000115</v>
      </c>
      <c r="J31" s="157">
        <f t="shared" si="5"/>
        <v>8029893.1327704927</v>
      </c>
    </row>
    <row r="32" spans="1:15" s="24" customFormat="1" ht="13.5" customHeight="1" x14ac:dyDescent="0.2">
      <c r="A32" s="37"/>
      <c r="B32" s="19" t="s">
        <v>30</v>
      </c>
      <c r="C32" s="5">
        <f t="shared" ref="C32:J32" si="6">SUM(C15:C20)</f>
        <v>13652505.079999998</v>
      </c>
      <c r="D32" s="5">
        <f t="shared" si="6"/>
        <v>380549.91199999995</v>
      </c>
      <c r="E32" s="5">
        <f t="shared" si="6"/>
        <v>273899.37600000005</v>
      </c>
      <c r="F32" s="5">
        <f t="shared" si="6"/>
        <v>36898.072</v>
      </c>
      <c r="G32" s="5">
        <f t="shared" si="6"/>
        <v>36425.631999999998</v>
      </c>
      <c r="H32" s="5">
        <f t="shared" si="6"/>
        <v>508808.73600000003</v>
      </c>
      <c r="I32" s="5">
        <f t="shared" si="6"/>
        <v>-1.8189894035458565E-12</v>
      </c>
      <c r="J32" s="8">
        <f t="shared" si="6"/>
        <v>13724821.927999999</v>
      </c>
    </row>
    <row r="33" spans="1:10" s="24" customFormat="1" ht="13.5" customHeight="1" x14ac:dyDescent="0.2">
      <c r="A33" s="37"/>
      <c r="B33" s="19" t="s">
        <v>31</v>
      </c>
      <c r="C33" s="5">
        <f t="shared" ref="C33:J33" si="7">SUM(C21:C25)</f>
        <v>13321510.568</v>
      </c>
      <c r="D33" s="5">
        <f t="shared" si="7"/>
        <v>684439.576</v>
      </c>
      <c r="E33" s="5">
        <f t="shared" si="7"/>
        <v>302899.06400000001</v>
      </c>
      <c r="F33" s="5">
        <f t="shared" si="7"/>
        <v>0</v>
      </c>
      <c r="G33" s="5">
        <f t="shared" si="7"/>
        <v>41061.64</v>
      </c>
      <c r="H33" s="5">
        <f t="shared" si="7"/>
        <v>-267056.61600000004</v>
      </c>
      <c r="I33" s="5">
        <f t="shared" si="7"/>
        <v>2366.264000000001</v>
      </c>
      <c r="J33" s="8">
        <f t="shared" si="7"/>
        <v>14532477.920000002</v>
      </c>
    </row>
    <row r="34" spans="1:10" s="24" customFormat="1" ht="13.5" customHeight="1" x14ac:dyDescent="0.2">
      <c r="A34" s="38"/>
      <c r="B34" s="20" t="s">
        <v>32</v>
      </c>
      <c r="C34" s="10">
        <f t="shared" ref="C34:J34" si="8">+SUM(C26:C27)</f>
        <v>6613052.5599999996</v>
      </c>
      <c r="D34" s="10">
        <f t="shared" si="8"/>
        <v>355415.08799999999</v>
      </c>
      <c r="E34" s="10">
        <f t="shared" si="8"/>
        <v>160965.89600000001</v>
      </c>
      <c r="F34" s="10">
        <f t="shared" si="8"/>
        <v>0</v>
      </c>
      <c r="G34" s="10">
        <f t="shared" si="8"/>
        <v>113417.09600000001</v>
      </c>
      <c r="H34" s="10">
        <f t="shared" si="8"/>
        <v>996470.44800000009</v>
      </c>
      <c r="I34" s="10">
        <f t="shared" si="8"/>
        <v>6903.3644000000204</v>
      </c>
      <c r="J34" s="21">
        <f t="shared" si="8"/>
        <v>6012642.6355999997</v>
      </c>
    </row>
    <row r="35" spans="1:10" s="24" customFormat="1" ht="13.5" customHeight="1" x14ac:dyDescent="0.2">
      <c r="A35" s="38"/>
      <c r="B35" s="13" t="s">
        <v>14</v>
      </c>
      <c r="C35" s="18">
        <f>+SUM(C30:C34)</f>
        <v>59779849.253585368</v>
      </c>
      <c r="D35" s="22">
        <f t="shared" ref="D35:J35" si="9">+SUM(D30:D34)</f>
        <v>2602770.6128751258</v>
      </c>
      <c r="E35" s="22">
        <f t="shared" si="9"/>
        <v>3037298.6825155555</v>
      </c>
      <c r="F35" s="22">
        <f t="shared" si="9"/>
        <v>36898.072</v>
      </c>
      <c r="G35" s="22">
        <f t="shared" si="9"/>
        <v>547260.8319142838</v>
      </c>
      <c r="H35" s="22">
        <f t="shared" si="9"/>
        <v>-395153.37120852782</v>
      </c>
      <c r="I35" s="22">
        <f t="shared" si="9"/>
        <v>40298.053334684191</v>
      </c>
      <c r="J35" s="23">
        <f t="shared" si="9"/>
        <v>65190614.962935604</v>
      </c>
    </row>
    <row r="36" spans="1:10" s="24" customFormat="1" ht="13.5" customHeight="1" x14ac:dyDescent="0.2">
      <c r="B36" s="78"/>
      <c r="C36" s="25"/>
      <c r="D36" s="26"/>
      <c r="E36" s="26"/>
      <c r="F36" s="26"/>
      <c r="G36" s="26"/>
      <c r="H36" s="26"/>
      <c r="I36" s="26"/>
      <c r="J36" s="26"/>
    </row>
    <row r="37" spans="1:10" s="24" customFormat="1" ht="13.5" customHeight="1" x14ac:dyDescent="0.2">
      <c r="B37" s="78"/>
      <c r="C37" s="36"/>
      <c r="D37" s="36"/>
      <c r="E37" s="36"/>
      <c r="F37" s="36"/>
      <c r="G37" s="36"/>
      <c r="H37" s="36"/>
      <c r="I37" s="36"/>
    </row>
    <row r="38" spans="1:10" s="24" customFormat="1" ht="13.5" customHeight="1" x14ac:dyDescent="0.2">
      <c r="B38" s="36"/>
      <c r="C38" s="36"/>
      <c r="D38" s="36"/>
      <c r="E38" s="36"/>
      <c r="F38" s="36"/>
      <c r="G38" s="36"/>
      <c r="H38" s="36"/>
      <c r="I38" s="36"/>
      <c r="J38" s="36"/>
    </row>
    <row r="39" spans="1:10" s="24" customFormat="1" ht="13.5" customHeight="1" x14ac:dyDescent="0.2">
      <c r="C39" s="36"/>
      <c r="D39" s="36"/>
      <c r="E39" s="36"/>
      <c r="F39" s="36"/>
      <c r="G39" s="36"/>
      <c r="H39" s="36"/>
      <c r="I39" s="36"/>
      <c r="J39" s="36"/>
    </row>
    <row r="40" spans="1:10" s="24" customFormat="1" ht="13.5" customHeight="1" x14ac:dyDescent="0.2"/>
    <row r="41" spans="1:10" s="24" customFormat="1" ht="13.5" customHeight="1" x14ac:dyDescent="0.2">
      <c r="C41" s="26"/>
      <c r="D41" s="26"/>
      <c r="E41" s="26"/>
      <c r="F41" s="26"/>
      <c r="G41" s="26"/>
      <c r="H41" s="26"/>
      <c r="I41" s="26"/>
      <c r="J41" s="26"/>
    </row>
    <row r="42" spans="1:10" s="24" customFormat="1" ht="31.5" customHeight="1" x14ac:dyDescent="0.2">
      <c r="C42" s="26"/>
      <c r="D42" s="26"/>
      <c r="E42" s="26"/>
      <c r="F42" s="26"/>
      <c r="G42" s="26"/>
      <c r="H42" s="26"/>
      <c r="I42" s="26"/>
      <c r="J42" s="26"/>
    </row>
    <row r="43" spans="1:10" s="24" customFormat="1" ht="13.5" customHeight="1" x14ac:dyDescent="0.2">
      <c r="C43" s="26"/>
      <c r="D43" s="26"/>
      <c r="E43" s="26"/>
      <c r="F43" s="26"/>
      <c r="G43" s="26"/>
      <c r="H43" s="26"/>
      <c r="I43" s="26"/>
      <c r="J43" s="26"/>
    </row>
    <row r="44" spans="1:10" s="24" customFormat="1" x14ac:dyDescent="0.2">
      <c r="C44" s="26"/>
      <c r="D44" s="26"/>
      <c r="E44" s="26"/>
      <c r="F44" s="26"/>
      <c r="G44" s="26"/>
      <c r="H44" s="26"/>
      <c r="I44" s="26"/>
      <c r="J44" s="26"/>
    </row>
    <row r="45" spans="1:10" s="24" customFormat="1" x14ac:dyDescent="0.2">
      <c r="C45" s="26"/>
      <c r="D45" s="26"/>
      <c r="E45" s="26"/>
      <c r="F45" s="26"/>
      <c r="G45" s="26"/>
      <c r="H45" s="26"/>
      <c r="I45" s="26"/>
      <c r="J45" s="26"/>
    </row>
    <row r="46" spans="1:10" s="24" customFormat="1" x14ac:dyDescent="0.2">
      <c r="C46" s="26"/>
      <c r="D46" s="26"/>
      <c r="E46" s="26"/>
      <c r="F46" s="26"/>
      <c r="G46" s="26"/>
      <c r="H46" s="26"/>
      <c r="I46" s="26"/>
      <c r="J46" s="26"/>
    </row>
    <row r="47" spans="1:10" s="24" customFormat="1" x14ac:dyDescent="0.2">
      <c r="C47" s="26"/>
      <c r="D47" s="26"/>
      <c r="E47" s="26"/>
      <c r="F47" s="26"/>
      <c r="G47" s="26"/>
      <c r="H47" s="26"/>
      <c r="I47" s="26"/>
      <c r="J47" s="26"/>
    </row>
    <row r="48" spans="1:10" s="24" customFormat="1" x14ac:dyDescent="0.2">
      <c r="C48" s="26"/>
      <c r="D48" s="26"/>
      <c r="E48" s="26"/>
      <c r="F48" s="26"/>
      <c r="G48" s="26"/>
      <c r="H48" s="26"/>
      <c r="I48" s="26"/>
      <c r="J48" s="26"/>
    </row>
    <row r="49" spans="3:10" s="24" customFormat="1" x14ac:dyDescent="0.2">
      <c r="C49" s="26"/>
      <c r="D49" s="26"/>
      <c r="E49" s="26"/>
      <c r="F49" s="26"/>
      <c r="G49" s="26"/>
      <c r="H49" s="26"/>
      <c r="I49" s="26"/>
      <c r="J49" s="26"/>
    </row>
    <row r="50" spans="3:10" s="24" customFormat="1" x14ac:dyDescent="0.2">
      <c r="C50" s="26"/>
      <c r="D50" s="26"/>
      <c r="E50" s="26"/>
      <c r="F50" s="26"/>
      <c r="G50" s="26"/>
      <c r="H50" s="26"/>
      <c r="I50" s="26"/>
      <c r="J50" s="26"/>
    </row>
    <row r="51" spans="3:10" s="24" customFormat="1" x14ac:dyDescent="0.2"/>
    <row r="52" spans="3:10" s="24" customFormat="1" x14ac:dyDescent="0.2"/>
    <row r="53" spans="3:10" s="24" customFormat="1" x14ac:dyDescent="0.2"/>
    <row r="54" spans="3:10" s="24" customFormat="1" x14ac:dyDescent="0.2">
      <c r="C54" s="26"/>
      <c r="D54" s="26"/>
      <c r="E54" s="26"/>
      <c r="F54" s="26"/>
      <c r="G54" s="26"/>
      <c r="H54" s="26"/>
      <c r="I54" s="26"/>
      <c r="J54" s="26"/>
    </row>
    <row r="55" spans="3:10" s="24" customFormat="1" x14ac:dyDescent="0.2">
      <c r="C55" s="26"/>
      <c r="D55" s="26"/>
      <c r="E55" s="26"/>
      <c r="F55" s="26"/>
      <c r="G55" s="26"/>
      <c r="H55" s="26"/>
      <c r="I55" s="26"/>
      <c r="J55" s="26"/>
    </row>
    <row r="56" spans="3:10" s="24" customFormat="1" x14ac:dyDescent="0.2">
      <c r="C56" s="26"/>
      <c r="D56" s="26"/>
      <c r="E56" s="26"/>
      <c r="F56" s="26"/>
      <c r="G56" s="26"/>
      <c r="H56" s="26"/>
      <c r="I56" s="26"/>
      <c r="J56" s="26"/>
    </row>
    <row r="57" spans="3:10" s="24" customFormat="1" x14ac:dyDescent="0.2">
      <c r="C57" s="26"/>
      <c r="D57" s="26"/>
      <c r="E57" s="26"/>
      <c r="F57" s="26"/>
      <c r="G57" s="26"/>
      <c r="H57" s="26"/>
      <c r="I57" s="26"/>
      <c r="J57" s="26"/>
    </row>
    <row r="58" spans="3:10" s="24" customFormat="1" x14ac:dyDescent="0.2">
      <c r="C58" s="26"/>
      <c r="D58" s="26"/>
      <c r="E58" s="26"/>
      <c r="F58" s="26"/>
      <c r="G58" s="26"/>
      <c r="H58" s="26"/>
      <c r="I58" s="26"/>
      <c r="J58" s="26"/>
    </row>
    <row r="59" spans="3:10" s="24" customFormat="1" x14ac:dyDescent="0.2">
      <c r="C59" s="26"/>
      <c r="D59" s="26"/>
      <c r="E59" s="26"/>
      <c r="F59" s="26"/>
      <c r="G59" s="26"/>
      <c r="H59" s="26"/>
      <c r="I59" s="26"/>
      <c r="J59" s="26"/>
    </row>
    <row r="60" spans="3:10" s="24" customFormat="1" x14ac:dyDescent="0.2">
      <c r="C60" s="26"/>
      <c r="D60" s="26"/>
      <c r="E60" s="26"/>
      <c r="F60" s="26"/>
      <c r="G60" s="26"/>
      <c r="H60" s="26"/>
      <c r="I60" s="26"/>
      <c r="J60" s="26"/>
    </row>
    <row r="61" spans="3:10" s="24" customFormat="1" x14ac:dyDescent="0.2">
      <c r="C61" s="26"/>
      <c r="D61" s="26"/>
      <c r="E61" s="26"/>
      <c r="F61" s="26"/>
      <c r="G61" s="26"/>
      <c r="H61" s="26"/>
      <c r="I61" s="26"/>
      <c r="J61" s="26"/>
    </row>
    <row r="62" spans="3:10" s="24" customFormat="1" x14ac:dyDescent="0.2">
      <c r="C62" s="26"/>
      <c r="D62" s="26"/>
      <c r="E62" s="26"/>
      <c r="F62" s="26"/>
      <c r="G62" s="26"/>
      <c r="H62" s="26"/>
      <c r="I62" s="26"/>
      <c r="J62" s="26"/>
    </row>
    <row r="63" spans="3:10" s="24" customFormat="1" x14ac:dyDescent="0.2">
      <c r="C63" s="26"/>
      <c r="D63" s="26"/>
      <c r="E63" s="26"/>
      <c r="F63" s="26"/>
      <c r="G63" s="26"/>
      <c r="H63" s="26"/>
      <c r="I63" s="26"/>
      <c r="J63" s="26"/>
    </row>
    <row r="64" spans="3:10" s="24" customFormat="1" x14ac:dyDescent="0.2">
      <c r="C64" s="26"/>
      <c r="D64" s="26"/>
      <c r="E64" s="26"/>
      <c r="F64" s="26"/>
      <c r="G64" s="26"/>
      <c r="H64" s="26"/>
      <c r="I64" s="26"/>
      <c r="J64" s="26"/>
    </row>
    <row r="65" spans="3:10" s="24" customFormat="1" x14ac:dyDescent="0.2">
      <c r="C65" s="26"/>
      <c r="D65" s="26"/>
      <c r="E65" s="26"/>
      <c r="F65" s="26"/>
      <c r="G65" s="26"/>
      <c r="H65" s="26"/>
      <c r="I65" s="26"/>
      <c r="J65" s="26"/>
    </row>
    <row r="66" spans="3:10" s="24" customFormat="1" x14ac:dyDescent="0.2">
      <c r="C66" s="26"/>
      <c r="D66" s="26"/>
      <c r="E66" s="26"/>
      <c r="F66" s="26"/>
      <c r="G66" s="26"/>
      <c r="H66" s="26"/>
      <c r="I66" s="26"/>
      <c r="J66" s="26"/>
    </row>
    <row r="67" spans="3:10" s="24" customFormat="1" x14ac:dyDescent="0.2">
      <c r="C67" s="26"/>
      <c r="D67" s="26"/>
      <c r="E67" s="26"/>
      <c r="F67" s="26"/>
      <c r="G67" s="26"/>
      <c r="H67" s="26"/>
      <c r="I67" s="26"/>
      <c r="J67" s="26"/>
    </row>
    <row r="68" spans="3:10" s="24" customFormat="1" x14ac:dyDescent="0.2">
      <c r="C68" s="26"/>
      <c r="D68" s="26"/>
      <c r="E68" s="26"/>
      <c r="F68" s="26"/>
      <c r="G68" s="26"/>
      <c r="H68" s="26"/>
      <c r="I68" s="26"/>
      <c r="J68" s="26"/>
    </row>
    <row r="69" spans="3:10" s="24" customFormat="1" x14ac:dyDescent="0.2">
      <c r="C69" s="26"/>
      <c r="D69" s="26"/>
      <c r="E69" s="26"/>
      <c r="F69" s="26"/>
      <c r="G69" s="26"/>
      <c r="H69" s="26"/>
      <c r="I69" s="26"/>
      <c r="J69" s="26"/>
    </row>
    <row r="70" spans="3:10" s="24" customFormat="1" x14ac:dyDescent="0.2">
      <c r="C70" s="26"/>
      <c r="D70" s="26"/>
      <c r="E70" s="26"/>
      <c r="F70" s="26"/>
      <c r="G70" s="26"/>
      <c r="H70" s="26"/>
      <c r="I70" s="26"/>
      <c r="J70" s="26"/>
    </row>
    <row r="71" spans="3:10" s="24" customFormat="1" x14ac:dyDescent="0.2">
      <c r="C71" s="26"/>
      <c r="D71" s="26"/>
      <c r="E71" s="26"/>
      <c r="F71" s="26"/>
      <c r="G71" s="26"/>
      <c r="H71" s="26"/>
      <c r="I71" s="26"/>
      <c r="J71" s="26"/>
    </row>
    <row r="72" spans="3:10" s="24" customFormat="1" x14ac:dyDescent="0.2">
      <c r="C72" s="26"/>
      <c r="D72" s="26"/>
      <c r="E72" s="26"/>
      <c r="F72" s="26"/>
      <c r="G72" s="26"/>
      <c r="H72" s="26"/>
      <c r="I72" s="26"/>
      <c r="J72" s="26"/>
    </row>
    <row r="73" spans="3:10" s="24" customFormat="1" x14ac:dyDescent="0.2">
      <c r="C73" s="26"/>
      <c r="D73" s="26"/>
      <c r="E73" s="26"/>
      <c r="F73" s="26"/>
      <c r="G73" s="26"/>
      <c r="H73" s="26"/>
      <c r="I73" s="26"/>
      <c r="J73" s="26"/>
    </row>
    <row r="74" spans="3:10" s="24" customFormat="1" x14ac:dyDescent="0.2">
      <c r="C74" s="26"/>
      <c r="D74" s="26"/>
      <c r="E74" s="26"/>
      <c r="F74" s="26"/>
      <c r="G74" s="26"/>
      <c r="H74" s="26"/>
      <c r="I74" s="26"/>
      <c r="J74" s="26"/>
    </row>
    <row r="75" spans="3:10" s="24" customFormat="1" x14ac:dyDescent="0.2">
      <c r="C75" s="26"/>
      <c r="D75" s="26"/>
      <c r="E75" s="26"/>
      <c r="F75" s="26"/>
      <c r="G75" s="26"/>
      <c r="H75" s="26"/>
      <c r="I75" s="26"/>
      <c r="J75" s="26"/>
    </row>
    <row r="76" spans="3:10" s="24" customFormat="1" x14ac:dyDescent="0.2">
      <c r="C76" s="26"/>
      <c r="D76" s="26"/>
      <c r="E76" s="26"/>
      <c r="F76" s="26"/>
      <c r="G76" s="26"/>
      <c r="H76" s="26"/>
      <c r="I76" s="26"/>
      <c r="J76" s="26"/>
    </row>
    <row r="77" spans="3:10" s="24" customFormat="1" x14ac:dyDescent="0.2">
      <c r="C77" s="26"/>
      <c r="D77" s="26"/>
      <c r="E77" s="26"/>
      <c r="F77" s="26"/>
      <c r="G77" s="26"/>
      <c r="H77" s="26"/>
      <c r="I77" s="26"/>
      <c r="J77" s="26"/>
    </row>
    <row r="78" spans="3:10" s="24" customFormat="1" x14ac:dyDescent="0.2">
      <c r="C78" s="26"/>
      <c r="D78" s="26"/>
      <c r="E78" s="26"/>
      <c r="F78" s="26"/>
      <c r="G78" s="26"/>
      <c r="H78" s="26"/>
      <c r="I78" s="26"/>
      <c r="J78" s="26"/>
    </row>
    <row r="79" spans="3:10" s="24" customFormat="1" x14ac:dyDescent="0.2">
      <c r="C79" s="26"/>
      <c r="D79" s="26"/>
      <c r="E79" s="26"/>
      <c r="F79" s="26"/>
      <c r="G79" s="26"/>
      <c r="H79" s="26"/>
      <c r="I79" s="26"/>
      <c r="J79" s="26"/>
    </row>
    <row r="80" spans="3:10" s="24" customFormat="1" x14ac:dyDescent="0.2">
      <c r="C80" s="26"/>
      <c r="D80" s="26"/>
      <c r="E80" s="26"/>
      <c r="F80" s="26"/>
      <c r="G80" s="26"/>
      <c r="H80" s="26"/>
      <c r="I80" s="26"/>
      <c r="J80" s="26"/>
    </row>
    <row r="81" spans="3:10" s="24" customFormat="1" x14ac:dyDescent="0.2">
      <c r="C81" s="26"/>
      <c r="D81" s="26"/>
      <c r="E81" s="26"/>
      <c r="F81" s="26"/>
      <c r="G81" s="26"/>
      <c r="H81" s="26"/>
      <c r="I81" s="26"/>
      <c r="J81" s="26"/>
    </row>
    <row r="82" spans="3:10" s="24" customFormat="1" x14ac:dyDescent="0.2">
      <c r="C82" s="26"/>
      <c r="D82" s="26"/>
      <c r="E82" s="26"/>
      <c r="F82" s="26"/>
      <c r="G82" s="26"/>
      <c r="H82" s="26"/>
      <c r="I82" s="26"/>
      <c r="J82" s="26"/>
    </row>
    <row r="83" spans="3:10" s="24" customFormat="1" x14ac:dyDescent="0.2">
      <c r="C83" s="26"/>
      <c r="D83" s="26"/>
      <c r="E83" s="26"/>
      <c r="F83" s="26"/>
      <c r="G83" s="26"/>
      <c r="H83" s="26"/>
      <c r="I83" s="26"/>
      <c r="J83" s="26"/>
    </row>
  </sheetData>
  <pageMargins left="0.51181102362204722" right="0.43307086614173229" top="0.51181102362204722" bottom="0.19685039370078741" header="0.23622047244094491" footer="0.23622047244094491"/>
  <pageSetup paperSize="9" scale="50" orientation="landscape" horizontalDpi="300" verticalDpi="300" r:id="rId1"/>
  <headerFooter alignWithMargins="0">
    <oddHeader>&amp;CSide 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Normal="100" workbookViewId="0">
      <selection activeCell="M5" sqref="M5"/>
    </sheetView>
  </sheetViews>
  <sheetFormatPr defaultColWidth="9.140625" defaultRowHeight="12" x14ac:dyDescent="0.2"/>
  <cols>
    <col min="1" max="1" width="8.5703125" style="24" customWidth="1"/>
    <col min="2" max="2" width="39.28515625" style="24" customWidth="1"/>
    <col min="3" max="9" width="10" style="26" customWidth="1"/>
    <col min="10" max="10" width="19.28515625" style="26" customWidth="1"/>
    <col min="11" max="11" width="4.28515625" style="24" customWidth="1"/>
    <col min="12" max="12" width="9.140625" style="80"/>
    <col min="13" max="13" width="9.140625" style="24"/>
    <col min="14" max="14" width="12.85546875" style="24" customWidth="1"/>
    <col min="15" max="16384" width="9.140625" style="24"/>
  </cols>
  <sheetData>
    <row r="1" spans="1:15" ht="15.75" x14ac:dyDescent="0.25">
      <c r="A1" s="72" t="str">
        <f>+'Skema1-7_2016'!A1</f>
        <v>Endelig version 13. februar 2019</v>
      </c>
      <c r="F1" s="38"/>
      <c r="L1" s="79"/>
      <c r="M1" s="39"/>
    </row>
    <row r="2" spans="1:15" ht="13.5" customHeight="1" x14ac:dyDescent="0.2">
      <c r="A2" s="31" t="s">
        <v>174</v>
      </c>
      <c r="E2" s="27"/>
      <c r="F2" s="27"/>
      <c r="G2" s="27"/>
      <c r="H2" s="28"/>
      <c r="I2" s="32"/>
      <c r="J2" s="28"/>
      <c r="L2" s="79"/>
      <c r="M2" s="39"/>
    </row>
    <row r="3" spans="1:15" ht="13.5" customHeight="1" x14ac:dyDescent="0.2">
      <c r="A3" s="33" t="s">
        <v>37</v>
      </c>
      <c r="E3" s="27"/>
      <c r="F3" s="27"/>
      <c r="G3" s="27"/>
      <c r="H3" s="28"/>
      <c r="I3" s="27"/>
      <c r="J3" s="28"/>
      <c r="L3" s="79"/>
      <c r="M3" s="39"/>
    </row>
    <row r="4" spans="1:15" ht="54" customHeight="1" x14ac:dyDescent="0.2">
      <c r="A4" s="73" t="s">
        <v>6</v>
      </c>
      <c r="B4" s="73" t="s">
        <v>0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15</v>
      </c>
      <c r="L4" s="185"/>
      <c r="M4" s="39"/>
    </row>
    <row r="5" spans="1:15" ht="13.5" customHeight="1" x14ac:dyDescent="0.2">
      <c r="A5" s="74">
        <f>+'(skema1-7_2016 - 16pl)'!A5</f>
        <v>1301</v>
      </c>
      <c r="B5" s="4" t="str">
        <f>+'(skema1-7_2016 - 16pl)'!B5</f>
        <v>Rigshospitalet</v>
      </c>
      <c r="C5" s="47">
        <v>6170679.88686</v>
      </c>
      <c r="D5" s="5">
        <v>517941.99757798901</v>
      </c>
      <c r="E5" s="5">
        <v>718577.39735784079</v>
      </c>
      <c r="F5" s="5">
        <v>0</v>
      </c>
      <c r="G5" s="5">
        <v>40101.785130000004</v>
      </c>
      <c r="H5" s="5">
        <v>-1925589.1502383493</v>
      </c>
      <c r="I5" s="5">
        <v>23571.296818401184</v>
      </c>
      <c r="J5" s="9">
        <f>SUM(C5:E5)-SUM(F5:I5)-L5</f>
        <v>9269115.3500857782</v>
      </c>
      <c r="K5" s="161"/>
      <c r="L5" s="16"/>
      <c r="M5" s="80"/>
      <c r="N5" s="80"/>
    </row>
    <row r="6" spans="1:15" ht="13.5" customHeight="1" x14ac:dyDescent="0.2">
      <c r="A6" s="75">
        <f>+'(skema1-7_2016 - 16pl)'!A6</f>
        <v>1309</v>
      </c>
      <c r="B6" s="7" t="str">
        <f>+'(skema1-7_2016 - 16pl)'!B6</f>
        <v>Bispebjerg og Frederiksberg Hospital</v>
      </c>
      <c r="C6" s="47">
        <v>2088431.5564199998</v>
      </c>
      <c r="D6" s="5">
        <v>123315.12623432066</v>
      </c>
      <c r="E6" s="5">
        <v>191272.88459140586</v>
      </c>
      <c r="F6" s="5">
        <v>0</v>
      </c>
      <c r="G6" s="5">
        <v>16111.29358</v>
      </c>
      <c r="H6" s="5">
        <v>21254.600741363134</v>
      </c>
      <c r="I6" s="5">
        <v>-22540.126772911008</v>
      </c>
      <c r="J6" s="9">
        <f t="shared" ref="J6:J9" si="0">SUM(C6:E6)-SUM(F6:I6)-L6</f>
        <v>2388193.7996972739</v>
      </c>
      <c r="K6" s="161"/>
      <c r="L6" s="16"/>
      <c r="N6" s="80"/>
    </row>
    <row r="7" spans="1:15" ht="13.5" customHeight="1" x14ac:dyDescent="0.2">
      <c r="A7" s="75">
        <f>+'(skema1-7_2016 - 16pl)'!A7</f>
        <v>1330</v>
      </c>
      <c r="B7" s="7" t="str">
        <f>+'(skema1-7_2016 - 16pl)'!B7</f>
        <v>Amager og Hvidovre Hospital</v>
      </c>
      <c r="C7" s="47">
        <v>2663449.1830099998</v>
      </c>
      <c r="D7" s="5">
        <v>156602.38399746586</v>
      </c>
      <c r="E7" s="5">
        <v>242283.61078481906</v>
      </c>
      <c r="F7" s="5">
        <v>0</v>
      </c>
      <c r="G7" s="5">
        <v>18350.335589999999</v>
      </c>
      <c r="H7" s="5">
        <v>-1048.1410999210025</v>
      </c>
      <c r="I7" s="5">
        <v>30031.159562890189</v>
      </c>
      <c r="J7" s="9">
        <f t="shared" si="0"/>
        <v>3015001.8237393154</v>
      </c>
      <c r="K7" s="161"/>
      <c r="L7" s="16"/>
      <c r="M7" s="80"/>
      <c r="N7" s="80"/>
      <c r="O7" s="80"/>
    </row>
    <row r="8" spans="1:15" ht="13.5" customHeight="1" x14ac:dyDescent="0.2">
      <c r="A8" s="75">
        <f>+'(skema1-7_2016 - 16pl)'!A8</f>
        <v>1516</v>
      </c>
      <c r="B8" s="7" t="str">
        <f>+'(skema1-7_2016 - 16pl)'!B8</f>
        <v>Herlev og Gentofte Hospital</v>
      </c>
      <c r="C8" s="47">
        <v>4387221.6944800001</v>
      </c>
      <c r="D8" s="5">
        <v>281556.82582725439</v>
      </c>
      <c r="E8" s="5">
        <v>405524.1162859684</v>
      </c>
      <c r="F8" s="5">
        <v>0</v>
      </c>
      <c r="G8" s="5">
        <v>33099.817080000001</v>
      </c>
      <c r="H8" s="5">
        <v>-130299.12496726001</v>
      </c>
      <c r="I8" s="5">
        <v>-11672.319846526649</v>
      </c>
      <c r="J8" s="9">
        <f t="shared" si="0"/>
        <v>5183174.2643270092</v>
      </c>
      <c r="K8" s="161"/>
      <c r="L8" s="16"/>
      <c r="M8" s="80"/>
      <c r="N8" s="80"/>
      <c r="O8" s="80"/>
    </row>
    <row r="9" spans="1:15" ht="13.5" customHeight="1" x14ac:dyDescent="0.2">
      <c r="A9" s="75">
        <f>+'(skema1-7_2016 - 16pl)'!A9</f>
        <v>2000</v>
      </c>
      <c r="B9" s="7" t="str">
        <f>+'(skema1-7_2016 - 16pl)'!B9</f>
        <v>Nordsjællands Hospital</v>
      </c>
      <c r="C9" s="47">
        <v>2235263.2644899995</v>
      </c>
      <c r="D9" s="5">
        <v>129275.00395701954</v>
      </c>
      <c r="E9" s="5">
        <v>199858.53372501908</v>
      </c>
      <c r="F9" s="5">
        <v>0</v>
      </c>
      <c r="G9" s="5">
        <v>16921.19988</v>
      </c>
      <c r="H9" s="5">
        <v>80561.085267045346</v>
      </c>
      <c r="I9" s="5">
        <v>-11608.339525378397</v>
      </c>
      <c r="J9" s="9">
        <f t="shared" si="0"/>
        <v>2478522.8565503713</v>
      </c>
      <c r="K9" s="161"/>
      <c r="L9" s="16"/>
      <c r="M9" s="80"/>
      <c r="N9" s="80"/>
      <c r="O9" s="80"/>
    </row>
    <row r="10" spans="1:15" ht="13.5" customHeight="1" x14ac:dyDescent="0.2">
      <c r="A10" s="75">
        <f>+'(skema1-7_2016 - 16pl)'!A10</f>
        <v>4001</v>
      </c>
      <c r="B10" s="7" t="str">
        <f>+'(skema1-7_2016 - 16pl)'!B10</f>
        <v>Bornholms Hospital</v>
      </c>
      <c r="C10" s="47">
        <v>407283.75511999999</v>
      </c>
      <c r="D10" s="5">
        <v>23502.55224653388</v>
      </c>
      <c r="E10" s="5">
        <v>36095.255495951555</v>
      </c>
      <c r="F10" s="5">
        <v>0</v>
      </c>
      <c r="G10" s="5">
        <v>1584.48901</v>
      </c>
      <c r="H10" s="5">
        <v>34508.175030972205</v>
      </c>
      <c r="I10" s="5">
        <v>7542.0239180025847</v>
      </c>
      <c r="J10" s="9">
        <f t="shared" ref="J10" si="1">SUM(C10:E10)-SUM(F10:I10)</f>
        <v>423246.87490351062</v>
      </c>
      <c r="K10" s="161"/>
      <c r="L10" s="16"/>
      <c r="M10" s="80"/>
      <c r="N10" s="80"/>
      <c r="O10" s="80"/>
    </row>
    <row r="11" spans="1:15" ht="13.5" customHeight="1" x14ac:dyDescent="0.2">
      <c r="A11" s="75">
        <f>+'(skema1-7_2016 - 16pl)'!A11</f>
        <v>3810</v>
      </c>
      <c r="B11" s="7" t="str">
        <f>+'(skema1-7_2016 - 16pl)'!B11</f>
        <v>Sjællands Universitetshospital</v>
      </c>
      <c r="C11" s="47">
        <v>3410224.145</v>
      </c>
      <c r="D11" s="5">
        <v>301856.01300000004</v>
      </c>
      <c r="E11" s="5">
        <v>166882.21</v>
      </c>
      <c r="F11" s="5">
        <v>0</v>
      </c>
      <c r="G11" s="5">
        <v>24045.500086789485</v>
      </c>
      <c r="H11" s="5">
        <v>109942.22198472054</v>
      </c>
      <c r="I11" s="5">
        <v>-48296.809643781489</v>
      </c>
      <c r="J11" s="9">
        <f t="shared" ref="J11:J27" si="2">SUM(C11:E11)-SUM(F11:I11)</f>
        <v>3793271.4555722713</v>
      </c>
      <c r="K11" s="161"/>
      <c r="L11" s="16"/>
      <c r="M11" s="80"/>
      <c r="N11" s="80"/>
      <c r="O11" s="80"/>
    </row>
    <row r="12" spans="1:15" ht="13.5" customHeight="1" x14ac:dyDescent="0.2">
      <c r="A12" s="75">
        <f>+'(skema1-7_2016 - 16pl)'!A12</f>
        <v>3820</v>
      </c>
      <c r="B12" s="7" t="str">
        <f>+'(skema1-7_2016 - 16pl)'!B12</f>
        <v>Holbæk Sygehus</v>
      </c>
      <c r="C12" s="47">
        <v>1111081.7181500001</v>
      </c>
      <c r="D12" s="5">
        <v>129449.94799999995</v>
      </c>
      <c r="E12" s="5">
        <v>61936.671000000002</v>
      </c>
      <c r="F12" s="5">
        <v>0</v>
      </c>
      <c r="G12" s="5">
        <v>16712.642867006769</v>
      </c>
      <c r="H12" s="5">
        <v>29931.831531999411</v>
      </c>
      <c r="I12" s="5">
        <v>-36371.073408868004</v>
      </c>
      <c r="J12" s="9">
        <f t="shared" si="2"/>
        <v>1292194.9361598617</v>
      </c>
      <c r="K12" s="161"/>
      <c r="L12" s="16"/>
      <c r="M12" s="80"/>
      <c r="N12" s="80"/>
      <c r="O12" s="80"/>
    </row>
    <row r="13" spans="1:15" ht="13.5" customHeight="1" x14ac:dyDescent="0.2">
      <c r="A13" s="75">
        <f>+'(skema1-7_2016 - 16pl)'!A13</f>
        <v>3830</v>
      </c>
      <c r="B13" s="7" t="str">
        <f>+'(skema1-7_2016 - 16pl)'!B13</f>
        <v>Næstved, Slagelse og Ringsted sygehuse</v>
      </c>
      <c r="C13" s="47">
        <v>2005375.8149300001</v>
      </c>
      <c r="D13" s="5">
        <v>265602.10599999997</v>
      </c>
      <c r="E13" s="5">
        <v>111198.16800000001</v>
      </c>
      <c r="F13" s="5">
        <v>0</v>
      </c>
      <c r="G13" s="5">
        <v>35574.528810000003</v>
      </c>
      <c r="H13" s="5">
        <v>122836.85492991099</v>
      </c>
      <c r="I13" s="5">
        <v>137692.20162188812</v>
      </c>
      <c r="J13" s="9">
        <f t="shared" si="2"/>
        <v>2086072.5035682009</v>
      </c>
      <c r="K13" s="161"/>
      <c r="L13" s="16"/>
      <c r="M13" s="80"/>
      <c r="N13" s="80"/>
      <c r="O13" s="80"/>
    </row>
    <row r="14" spans="1:15" ht="13.5" customHeight="1" x14ac:dyDescent="0.2">
      <c r="A14" s="75">
        <f>+'(skema1-7_2016 - 16pl)'!A14</f>
        <v>3840</v>
      </c>
      <c r="B14" s="7" t="str">
        <f>+'(skema1-7_2016 - 16pl)'!B14</f>
        <v>Nykøbing Sygehus</v>
      </c>
      <c r="C14" s="47">
        <v>800190.50199999998</v>
      </c>
      <c r="D14" s="5">
        <v>98718.831000000006</v>
      </c>
      <c r="E14" s="5">
        <v>47031.851999999999</v>
      </c>
      <c r="F14" s="5">
        <v>0</v>
      </c>
      <c r="G14" s="5">
        <v>8694.076815280001</v>
      </c>
      <c r="H14" s="5">
        <v>28831.48864729</v>
      </c>
      <c r="I14" s="5">
        <v>-45715.931369397396</v>
      </c>
      <c r="J14" s="9">
        <f t="shared" si="2"/>
        <v>954131.55090682732</v>
      </c>
      <c r="K14" s="161"/>
      <c r="L14" s="16"/>
      <c r="M14" s="80"/>
      <c r="N14" s="80"/>
    </row>
    <row r="15" spans="1:15" ht="13.5" customHeight="1" x14ac:dyDescent="0.2">
      <c r="A15" s="75">
        <f>+'(skema1-7_2016 - 16pl)'!A15</f>
        <v>4202</v>
      </c>
      <c r="B15" s="7" t="str">
        <f>+'(skema1-7_2016 - 16pl)'!B15</f>
        <v>Odense Universitetshospital</v>
      </c>
      <c r="C15" s="47">
        <v>6828347.2935800003</v>
      </c>
      <c r="D15" s="5">
        <v>184246</v>
      </c>
      <c r="E15" s="5">
        <v>142825</v>
      </c>
      <c r="F15" s="5">
        <v>7390.4148709126021</v>
      </c>
      <c r="G15" s="5">
        <v>14177.432028637377</v>
      </c>
      <c r="H15" s="5">
        <v>202660.96747933014</v>
      </c>
      <c r="I15" s="5">
        <v>8275</v>
      </c>
      <c r="J15" s="9">
        <f t="shared" si="2"/>
        <v>6922914.4792011203</v>
      </c>
      <c r="K15" s="161"/>
      <c r="L15" s="16"/>
      <c r="M15" s="80"/>
      <c r="N15" s="80"/>
    </row>
    <row r="16" spans="1:15" ht="13.5" customHeight="1" x14ac:dyDescent="0.2">
      <c r="A16" s="75">
        <f>+'(skema1-7_2016 - 16pl)'!A16</f>
        <v>5000</v>
      </c>
      <c r="B16" s="7" t="str">
        <f>+'(skema1-7_2016 - 16pl)'!B16</f>
        <v>Sygehus Sønderjylland</v>
      </c>
      <c r="C16" s="47">
        <v>1849527</v>
      </c>
      <c r="D16" s="5">
        <v>48303</v>
      </c>
      <c r="E16" s="5">
        <v>37444</v>
      </c>
      <c r="F16" s="5">
        <v>499.77190015999997</v>
      </c>
      <c r="G16" s="5">
        <v>10580.999830932</v>
      </c>
      <c r="H16" s="5">
        <v>113533.72721566506</v>
      </c>
      <c r="I16" s="5">
        <v>2502</v>
      </c>
      <c r="J16" s="9">
        <f t="shared" si="2"/>
        <v>1808157.5010532429</v>
      </c>
      <c r="K16" s="161"/>
      <c r="L16" s="16"/>
      <c r="M16" s="80"/>
      <c r="N16" s="80"/>
    </row>
    <row r="17" spans="1:14" ht="13.5" customHeight="1" x14ac:dyDescent="0.2">
      <c r="A17" s="75">
        <f>+'(skema1-7_2016 - 16pl)'!A17</f>
        <v>5501</v>
      </c>
      <c r="B17" s="7" t="str">
        <f>+'(skema1-7_2016 - 16pl)'!B17</f>
        <v>Sydvestjysk Sygehus</v>
      </c>
      <c r="C17" s="47">
        <v>1848466.57143</v>
      </c>
      <c r="D17" s="5">
        <v>48296</v>
      </c>
      <c r="E17" s="5">
        <v>37437</v>
      </c>
      <c r="F17" s="5">
        <v>3438.3224491854203</v>
      </c>
      <c r="G17" s="5">
        <v>3914.0433899999998</v>
      </c>
      <c r="H17" s="5">
        <v>88936.812782901368</v>
      </c>
      <c r="I17" s="5">
        <v>212</v>
      </c>
      <c r="J17" s="9">
        <f t="shared" si="2"/>
        <v>1837698.3928079132</v>
      </c>
      <c r="K17" s="161"/>
      <c r="L17" s="16"/>
      <c r="M17" s="80"/>
      <c r="N17" s="80"/>
    </row>
    <row r="18" spans="1:14" ht="13.5" customHeight="1" x14ac:dyDescent="0.2">
      <c r="A18" s="75">
        <f>+'(skema1-7_2016 - 16pl)'!A18</f>
        <v>6007</v>
      </c>
      <c r="B18" s="7" t="str">
        <f>+'(skema1-7_2016 - 16pl)'!B18</f>
        <v>Fredericia og Kolding sygehuse</v>
      </c>
      <c r="C18" s="47">
        <v>1478031.8928528687</v>
      </c>
      <c r="D18" s="5">
        <v>39075</v>
      </c>
      <c r="E18" s="5">
        <v>30291</v>
      </c>
      <c r="F18" s="5">
        <v>460.15386984375886</v>
      </c>
      <c r="G18" s="5">
        <v>715.75217363107083</v>
      </c>
      <c r="H18" s="5">
        <v>50615.289630654639</v>
      </c>
      <c r="I18" s="5">
        <v>-6200</v>
      </c>
      <c r="J18" s="9">
        <f t="shared" si="2"/>
        <v>1501806.6971787391</v>
      </c>
      <c r="K18" s="161"/>
      <c r="L18" s="16"/>
      <c r="M18" s="80"/>
      <c r="N18" s="80"/>
    </row>
    <row r="19" spans="1:14" ht="13.5" customHeight="1" x14ac:dyDescent="0.2">
      <c r="A19" s="75">
        <f>+'(skema1-7_2016 - 16pl)'!A19</f>
        <v>6008</v>
      </c>
      <c r="B19" s="7" t="str">
        <f>+'(skema1-7_2016 - 16pl)'!B19</f>
        <v>Vejle-Give-Middelfart sygehuse</v>
      </c>
      <c r="C19" s="47">
        <v>1802412.0539671315</v>
      </c>
      <c r="D19" s="5">
        <v>47759</v>
      </c>
      <c r="E19" s="5">
        <v>37022</v>
      </c>
      <c r="F19" s="5">
        <v>4072.3343301562409</v>
      </c>
      <c r="G19" s="5">
        <v>5034.1269363689289</v>
      </c>
      <c r="H19" s="5">
        <v>62627.655889345362</v>
      </c>
      <c r="I19" s="5">
        <v>-4789</v>
      </c>
      <c r="J19" s="9">
        <f t="shared" si="2"/>
        <v>1820247.9368112609</v>
      </c>
      <c r="K19" s="161"/>
      <c r="L19" s="16"/>
      <c r="M19" s="80"/>
      <c r="N19" s="80"/>
    </row>
    <row r="20" spans="1:14" ht="13.5" customHeight="1" x14ac:dyDescent="0.2">
      <c r="A20" s="75">
        <f>+'(skema1-7_2016 - 16pl)'!A20</f>
        <v>6013</v>
      </c>
      <c r="B20" s="7" t="str">
        <f>+'(skema1-7_2016 - 16pl)'!B20</f>
        <v>De Vestdanske Friklinikker, Give</v>
      </c>
      <c r="C20" s="47">
        <v>74646</v>
      </c>
      <c r="D20" s="5">
        <v>2421</v>
      </c>
      <c r="E20" s="5">
        <v>1876</v>
      </c>
      <c r="F20" s="5">
        <v>0</v>
      </c>
      <c r="G20" s="5">
        <v>0</v>
      </c>
      <c r="H20" s="5">
        <v>0</v>
      </c>
      <c r="I20" s="5">
        <v>0</v>
      </c>
      <c r="J20" s="9">
        <f t="shared" si="2"/>
        <v>78943</v>
      </c>
      <c r="K20" s="161"/>
      <c r="L20" s="16"/>
      <c r="M20" s="80"/>
      <c r="N20" s="80"/>
    </row>
    <row r="21" spans="1:14" ht="13.5" customHeight="1" x14ac:dyDescent="0.2">
      <c r="A21" s="75">
        <f>+'(skema1-7_2016 - 16pl)'!A21</f>
        <v>6006</v>
      </c>
      <c r="B21" s="7" t="str">
        <f>+'(skema1-7_2016 - 16pl)'!B21</f>
        <v>Hospitalenheden Horsens</v>
      </c>
      <c r="C21" s="47">
        <v>1026185.3983400003</v>
      </c>
      <c r="D21" s="5">
        <v>44343</v>
      </c>
      <c r="E21" s="5">
        <v>21984</v>
      </c>
      <c r="F21" s="5">
        <v>0</v>
      </c>
      <c r="G21" s="5">
        <v>112.52602266666668</v>
      </c>
      <c r="H21" s="5">
        <v>44987.210476883301</v>
      </c>
      <c r="I21" s="5">
        <v>-13383</v>
      </c>
      <c r="J21" s="9">
        <f t="shared" si="2"/>
        <v>1060795.6618404503</v>
      </c>
      <c r="K21" s="161"/>
      <c r="L21" s="16"/>
      <c r="M21" s="80"/>
      <c r="N21" s="80"/>
    </row>
    <row r="22" spans="1:14" ht="13.5" customHeight="1" x14ac:dyDescent="0.2">
      <c r="A22" s="75">
        <f>+'(skema1-7_2016 - 16pl)'!A22</f>
        <v>6650</v>
      </c>
      <c r="B22" s="7" t="str">
        <f>+'(skema1-7_2016 - 16pl)'!B22</f>
        <v>Hospitalsenheden Vest</v>
      </c>
      <c r="C22" s="47">
        <v>2270946.49052</v>
      </c>
      <c r="D22" s="5">
        <v>100325</v>
      </c>
      <c r="E22" s="5">
        <v>49737</v>
      </c>
      <c r="F22" s="5">
        <v>0</v>
      </c>
      <c r="G22" s="5">
        <v>2356.1821626769997</v>
      </c>
      <c r="H22" s="5">
        <v>94651.168891602385</v>
      </c>
      <c r="I22" s="5">
        <v>-40970</v>
      </c>
      <c r="J22" s="9">
        <f t="shared" si="2"/>
        <v>2364971.1394657204</v>
      </c>
      <c r="K22" s="161"/>
      <c r="L22" s="16"/>
      <c r="M22" s="80"/>
      <c r="N22" s="80"/>
    </row>
    <row r="23" spans="1:14" ht="13.5" customHeight="1" x14ac:dyDescent="0.2">
      <c r="A23" s="75">
        <f>+'(skema1-7_2016 - 16pl)'!A23</f>
        <v>6620</v>
      </c>
      <c r="B23" s="7" t="str">
        <f>+'(skema1-7_2016 - 16pl)'!B23</f>
        <v>Aarhus Universitetshospital</v>
      </c>
      <c r="C23" s="47">
        <v>6815603.8352801222</v>
      </c>
      <c r="D23" s="5">
        <v>394925</v>
      </c>
      <c r="E23" s="5">
        <v>159317</v>
      </c>
      <c r="F23" s="5">
        <v>0</v>
      </c>
      <c r="G23" s="5">
        <v>26291.337877177044</v>
      </c>
      <c r="H23" s="5">
        <v>-359327.05381138006</v>
      </c>
      <c r="I23" s="5">
        <v>98036</v>
      </c>
      <c r="J23" s="9">
        <f t="shared" si="2"/>
        <v>7604845.5512143252</v>
      </c>
      <c r="K23" s="161"/>
      <c r="L23" s="16"/>
      <c r="M23" s="80"/>
      <c r="N23" s="80"/>
    </row>
    <row r="24" spans="1:14" ht="13.5" customHeight="1" x14ac:dyDescent="0.2">
      <c r="A24" s="75">
        <f>+'(skema1-7_2016 - 16pl)'!A24</f>
        <v>7005</v>
      </c>
      <c r="B24" s="7" t="str">
        <f>+'(skema1-7_2016 - 16pl)'!B24</f>
        <v>Regionshospitalet Randers</v>
      </c>
      <c r="C24" s="47">
        <v>1136252.1001299999</v>
      </c>
      <c r="D24" s="5">
        <v>49344</v>
      </c>
      <c r="E24" s="5">
        <v>24463</v>
      </c>
      <c r="F24" s="5">
        <v>0</v>
      </c>
      <c r="G24" s="5">
        <v>500.47399999999999</v>
      </c>
      <c r="H24" s="5">
        <v>23862.525282570135</v>
      </c>
      <c r="I24" s="5">
        <v>-20279</v>
      </c>
      <c r="J24" s="9">
        <f t="shared" si="2"/>
        <v>1205975.1008474298</v>
      </c>
      <c r="K24" s="161"/>
      <c r="L24" s="16"/>
      <c r="M24" s="80"/>
      <c r="N24" s="80"/>
    </row>
    <row r="25" spans="1:14" ht="13.5" customHeight="1" x14ac:dyDescent="0.2">
      <c r="A25" s="75">
        <f>+'(skema1-7_2016 - 16pl)'!A25</f>
        <v>6630</v>
      </c>
      <c r="B25" s="7" t="str">
        <f>+'(skema1-7_2016 - 16pl)'!B25</f>
        <v>Hospitalsenhed Midt</v>
      </c>
      <c r="C25" s="47">
        <v>2362726.6292499998</v>
      </c>
      <c r="D25" s="5">
        <v>110051</v>
      </c>
      <c r="E25" s="5">
        <v>54558</v>
      </c>
      <c r="F25" s="5">
        <v>0</v>
      </c>
      <c r="G25" s="5">
        <v>5026.1607899999999</v>
      </c>
      <c r="H25" s="5">
        <v>-71483.976647991163</v>
      </c>
      <c r="I25" s="5">
        <v>-16724</v>
      </c>
      <c r="J25" s="9">
        <f t="shared" si="2"/>
        <v>2610517.4451079909</v>
      </c>
      <c r="K25" s="161"/>
      <c r="L25" s="16"/>
      <c r="M25" s="80"/>
      <c r="N25" s="80"/>
    </row>
    <row r="26" spans="1:14" ht="13.5" customHeight="1" x14ac:dyDescent="0.2">
      <c r="A26" s="75">
        <f>+'(skema1-7_2016 - 16pl)'!A26</f>
        <v>8001</v>
      </c>
      <c r="B26" s="7" t="str">
        <f>+'(skema1-7_2016 - 16pl)'!B26</f>
        <v>Aalborg Universitetshospital</v>
      </c>
      <c r="C26" s="47">
        <v>5166912.75</v>
      </c>
      <c r="D26" s="5">
        <v>254746.28999999992</v>
      </c>
      <c r="E26" s="5">
        <v>109759.67200000001</v>
      </c>
      <c r="F26" s="5">
        <v>0</v>
      </c>
      <c r="G26" s="5">
        <v>75974.81</v>
      </c>
      <c r="H26" s="5">
        <v>884634.9110000002</v>
      </c>
      <c r="I26" s="5">
        <v>-105042.28899999999</v>
      </c>
      <c r="J26" s="9">
        <f t="shared" si="2"/>
        <v>4675851.28</v>
      </c>
      <c r="K26" s="161"/>
      <c r="L26" s="16"/>
      <c r="M26" s="16"/>
      <c r="N26" s="80"/>
    </row>
    <row r="27" spans="1:14" ht="13.5" customHeight="1" x14ac:dyDescent="0.2">
      <c r="A27" s="75">
        <f>+'(skema1-7_2016 - 16pl)'!A27</f>
        <v>8003</v>
      </c>
      <c r="B27" s="7" t="str">
        <f>+'(skema1-7_2016 - 16pl)'!B27</f>
        <v>Regionshospitalet Nordjylland</v>
      </c>
      <c r="C27" s="47">
        <v>1571660.3680000002</v>
      </c>
      <c r="D27" s="5">
        <v>95919.328000000023</v>
      </c>
      <c r="E27" s="5">
        <v>44644.964</v>
      </c>
      <c r="F27" s="5">
        <v>0</v>
      </c>
      <c r="G27" s="5">
        <v>25280.795999999998</v>
      </c>
      <c r="H27" s="5">
        <v>130613.84799999998</v>
      </c>
      <c r="I27" s="5">
        <v>109962.23800000001</v>
      </c>
      <c r="J27" s="9">
        <f t="shared" si="2"/>
        <v>1446367.7780000002</v>
      </c>
      <c r="K27" s="161"/>
      <c r="L27" s="16"/>
      <c r="M27" s="16"/>
      <c r="N27" s="80"/>
    </row>
    <row r="28" spans="1:14" ht="13.5" customHeight="1" x14ac:dyDescent="0.2">
      <c r="A28" s="13"/>
      <c r="B28" s="30" t="s">
        <v>14</v>
      </c>
      <c r="C28" s="14">
        <f t="shared" ref="C28:I28" si="3">+SUM(C5:C27)</f>
        <v>59510919.903810121</v>
      </c>
      <c r="D28" s="14">
        <f t="shared" si="3"/>
        <v>3447574.4058405836</v>
      </c>
      <c r="E28" s="14">
        <f t="shared" si="3"/>
        <v>2932019.3352410044</v>
      </c>
      <c r="F28" s="14">
        <f t="shared" si="3"/>
        <v>15860.99742025802</v>
      </c>
      <c r="G28" s="14">
        <f t="shared" si="3"/>
        <v>381160.3100611663</v>
      </c>
      <c r="H28" s="14">
        <f t="shared" si="3"/>
        <v>-362757.07198264764</v>
      </c>
      <c r="I28" s="14">
        <f t="shared" si="3"/>
        <v>34232.030354319155</v>
      </c>
      <c r="J28" s="14">
        <f>SUM(C28:E28)-SUM(F28:I28)</f>
        <v>65822017.37903861</v>
      </c>
      <c r="K28" s="35"/>
      <c r="L28" s="79"/>
      <c r="M28" s="39"/>
    </row>
    <row r="29" spans="1:14" ht="13.5" customHeight="1" x14ac:dyDescent="0.2">
      <c r="A29" s="37"/>
      <c r="B29" s="15"/>
      <c r="C29" s="16"/>
      <c r="D29" s="16"/>
      <c r="E29" s="16"/>
      <c r="F29" s="16"/>
      <c r="G29" s="16"/>
      <c r="H29" s="16"/>
      <c r="I29" s="16"/>
      <c r="J29" s="16"/>
      <c r="L29" s="79"/>
      <c r="M29" s="39"/>
    </row>
    <row r="30" spans="1:14" ht="13.5" customHeight="1" x14ac:dyDescent="0.2">
      <c r="A30" s="37"/>
      <c r="B30" s="17" t="s">
        <v>28</v>
      </c>
      <c r="C30" s="18">
        <f t="shared" ref="C30:J30" si="4">SUM(C5:C10)</f>
        <v>17952329.340380002</v>
      </c>
      <c r="D30" s="18">
        <f t="shared" si="4"/>
        <v>1232193.8898405833</v>
      </c>
      <c r="E30" s="18">
        <f t="shared" si="4"/>
        <v>1793611.7982410046</v>
      </c>
      <c r="F30" s="18">
        <f t="shared" si="4"/>
        <v>0</v>
      </c>
      <c r="G30" s="18">
        <f t="shared" si="4"/>
        <v>126168.92027000002</v>
      </c>
      <c r="H30" s="18">
        <f t="shared" si="4"/>
        <v>-1920612.5552661498</v>
      </c>
      <c r="I30" s="18">
        <f t="shared" si="4"/>
        <v>15323.694154477907</v>
      </c>
      <c r="J30" s="6">
        <f t="shared" si="4"/>
        <v>22757254.969303261</v>
      </c>
      <c r="L30" s="79"/>
      <c r="M30" s="39"/>
    </row>
    <row r="31" spans="1:14" ht="13.5" customHeight="1" x14ac:dyDescent="0.2">
      <c r="A31" s="37"/>
      <c r="B31" s="19" t="s">
        <v>29</v>
      </c>
      <c r="C31" s="5">
        <f t="shared" ref="C31:J31" si="5">SUM(C11:C14)</f>
        <v>7326872.1800800012</v>
      </c>
      <c r="D31" s="5">
        <f t="shared" si="5"/>
        <v>795626.89800000004</v>
      </c>
      <c r="E31" s="5">
        <f t="shared" si="5"/>
        <v>387048.90100000001</v>
      </c>
      <c r="F31" s="5">
        <f t="shared" si="5"/>
        <v>0</v>
      </c>
      <c r="G31" s="5">
        <f t="shared" si="5"/>
        <v>85026.748579076258</v>
      </c>
      <c r="H31" s="5">
        <f t="shared" si="5"/>
        <v>291542.39709392091</v>
      </c>
      <c r="I31" s="5">
        <f t="shared" si="5"/>
        <v>7308.3871998412214</v>
      </c>
      <c r="J31" s="8">
        <f t="shared" si="5"/>
        <v>8125670.446207162</v>
      </c>
      <c r="L31" s="79"/>
      <c r="M31" s="39"/>
    </row>
    <row r="32" spans="1:14" ht="13.5" customHeight="1" x14ac:dyDescent="0.2">
      <c r="A32" s="37"/>
      <c r="B32" s="19" t="s">
        <v>30</v>
      </c>
      <c r="C32" s="5">
        <f t="shared" ref="C32:J32" si="6">SUM(C15:C20)</f>
        <v>13881430.811829999</v>
      </c>
      <c r="D32" s="5">
        <f t="shared" si="6"/>
        <v>370100</v>
      </c>
      <c r="E32" s="5">
        <f t="shared" si="6"/>
        <v>286895</v>
      </c>
      <c r="F32" s="5">
        <f t="shared" si="6"/>
        <v>15860.99742025802</v>
      </c>
      <c r="G32" s="5">
        <f t="shared" si="6"/>
        <v>34422.354359569377</v>
      </c>
      <c r="H32" s="5">
        <f t="shared" si="6"/>
        <v>518374.45299789647</v>
      </c>
      <c r="I32" s="5">
        <f t="shared" si="6"/>
        <v>0</v>
      </c>
      <c r="J32" s="8">
        <f t="shared" si="6"/>
        <v>13969768.007052276</v>
      </c>
      <c r="L32" s="79"/>
      <c r="M32" s="39"/>
    </row>
    <row r="33" spans="1:13" ht="13.5" customHeight="1" x14ac:dyDescent="0.2">
      <c r="A33" s="37"/>
      <c r="B33" s="19" t="s">
        <v>31</v>
      </c>
      <c r="C33" s="5">
        <f t="shared" ref="C33:J33" si="7">SUM(C21:C25)</f>
        <v>13611714.453520121</v>
      </c>
      <c r="D33" s="5">
        <f t="shared" si="7"/>
        <v>698988</v>
      </c>
      <c r="E33" s="5">
        <f t="shared" si="7"/>
        <v>310059</v>
      </c>
      <c r="F33" s="5">
        <f t="shared" si="7"/>
        <v>0</v>
      </c>
      <c r="G33" s="5">
        <f t="shared" si="7"/>
        <v>34286.680852520709</v>
      </c>
      <c r="H33" s="5">
        <f t="shared" si="7"/>
        <v>-267310.12580831541</v>
      </c>
      <c r="I33" s="5">
        <f t="shared" si="7"/>
        <v>6680</v>
      </c>
      <c r="J33" s="8">
        <f t="shared" si="7"/>
        <v>14847104.898475917</v>
      </c>
      <c r="L33" s="79"/>
      <c r="M33" s="39"/>
    </row>
    <row r="34" spans="1:13" ht="13.5" customHeight="1" x14ac:dyDescent="0.2">
      <c r="A34" s="38"/>
      <c r="B34" s="20" t="s">
        <v>32</v>
      </c>
      <c r="C34" s="10">
        <f t="shared" ref="C34:J34" si="8">+SUM(C26:C27)</f>
        <v>6738573.1180000007</v>
      </c>
      <c r="D34" s="10">
        <f t="shared" si="8"/>
        <v>350665.61799999996</v>
      </c>
      <c r="E34" s="10">
        <f t="shared" si="8"/>
        <v>154404.636</v>
      </c>
      <c r="F34" s="10">
        <f t="shared" si="8"/>
        <v>0</v>
      </c>
      <c r="G34" s="10">
        <f t="shared" si="8"/>
        <v>101255.606</v>
      </c>
      <c r="H34" s="10">
        <f t="shared" si="8"/>
        <v>1015248.7590000002</v>
      </c>
      <c r="I34" s="10">
        <f t="shared" si="8"/>
        <v>4919.9490000000224</v>
      </c>
      <c r="J34" s="21">
        <f t="shared" si="8"/>
        <v>6122219.0580000002</v>
      </c>
      <c r="L34" s="79"/>
      <c r="M34" s="39"/>
    </row>
    <row r="35" spans="1:13" ht="13.5" customHeight="1" x14ac:dyDescent="0.2">
      <c r="A35" s="38"/>
      <c r="B35" s="13" t="s">
        <v>14</v>
      </c>
      <c r="C35" s="18">
        <f>+SUM(C30:C34)</f>
        <v>59510919.903810121</v>
      </c>
      <c r="D35" s="22">
        <f t="shared" ref="D35:I35" si="9">+SUM(D30:D34)</f>
        <v>3447574.4058405831</v>
      </c>
      <c r="E35" s="22">
        <f t="shared" si="9"/>
        <v>2932019.3352410044</v>
      </c>
      <c r="F35" s="22">
        <f t="shared" si="9"/>
        <v>15860.99742025802</v>
      </c>
      <c r="G35" s="22">
        <f t="shared" si="9"/>
        <v>381160.3100611663</v>
      </c>
      <c r="H35" s="22">
        <f t="shared" si="9"/>
        <v>-362757.07198264764</v>
      </c>
      <c r="I35" s="22">
        <f t="shared" si="9"/>
        <v>34232.030354319155</v>
      </c>
      <c r="J35" s="23">
        <f>+SUM(J30:J34)</f>
        <v>65822017.379038617</v>
      </c>
      <c r="L35" s="79"/>
      <c r="M35" s="39"/>
    </row>
    <row r="36" spans="1:13" ht="13.5" customHeight="1" x14ac:dyDescent="0.2">
      <c r="C36" s="25"/>
      <c r="L36" s="79"/>
      <c r="M36" s="39"/>
    </row>
    <row r="37" spans="1:13" ht="13.5" customHeight="1" x14ac:dyDescent="0.2">
      <c r="C37" s="24"/>
      <c r="D37" s="24"/>
      <c r="E37" s="24"/>
      <c r="F37" s="24"/>
      <c r="G37" s="24"/>
      <c r="H37" s="24"/>
      <c r="I37" s="24"/>
      <c r="J37" s="24"/>
      <c r="L37" s="79"/>
      <c r="M37" s="39"/>
    </row>
    <row r="38" spans="1:13" ht="13.5" customHeight="1" x14ac:dyDescent="0.2">
      <c r="L38" s="79"/>
      <c r="M38" s="39"/>
    </row>
    <row r="39" spans="1:13" ht="13.5" customHeight="1" x14ac:dyDescent="0.2">
      <c r="C39" s="36"/>
      <c r="D39" s="36"/>
      <c r="E39" s="36"/>
      <c r="F39" s="36"/>
      <c r="G39" s="36"/>
      <c r="H39" s="36"/>
      <c r="I39" s="36"/>
      <c r="J39" s="36"/>
      <c r="L39" s="79"/>
      <c r="M39" s="39"/>
    </row>
    <row r="40" spans="1:13" ht="13.5" customHeight="1" x14ac:dyDescent="0.2">
      <c r="L40" s="79"/>
      <c r="M40" s="39"/>
    </row>
    <row r="41" spans="1:13" ht="13.5" customHeight="1" x14ac:dyDescent="0.2">
      <c r="L41" s="79"/>
      <c r="M41" s="39"/>
    </row>
    <row r="42" spans="1:13" ht="13.5" customHeight="1" x14ac:dyDescent="0.2">
      <c r="L42" s="79"/>
      <c r="M42" s="39"/>
    </row>
    <row r="43" spans="1:13" ht="13.5" customHeight="1" x14ac:dyDescent="0.2">
      <c r="L43" s="79"/>
      <c r="M43" s="39"/>
    </row>
    <row r="44" spans="1:13" x14ac:dyDescent="0.2">
      <c r="L44" s="79"/>
      <c r="M44" s="39"/>
    </row>
  </sheetData>
  <pageMargins left="0.51181102362204722" right="0.43307086614173229" top="0.51181102362204722" bottom="0.19685039370078741" header="0.23622047244094491" footer="0.23622047244094491"/>
  <pageSetup paperSize="9" scale="75" orientation="landscape" cellComments="asDisplayed" horizontalDpi="300" verticalDpi="300" r:id="rId1"/>
  <headerFooter alignWithMargins="0">
    <oddHeader>&amp;CSide &amp;P / &amp;N</oddHeader>
  </headerFooter>
  <ignoredErrors>
    <ignoredError sqref="C30:J3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zoomScaleNormal="100" workbookViewId="0"/>
  </sheetViews>
  <sheetFormatPr defaultColWidth="9.140625" defaultRowHeight="12" x14ac:dyDescent="0.2"/>
  <cols>
    <col min="1" max="1" width="8.5703125" style="24" customWidth="1"/>
    <col min="2" max="2" width="39.28515625" style="24" customWidth="1"/>
    <col min="3" max="8" width="10" style="26" customWidth="1"/>
    <col min="9" max="9" width="18.85546875" style="26" bestFit="1" customWidth="1"/>
    <col min="10" max="10" width="19.28515625" style="26" customWidth="1"/>
    <col min="11" max="11" width="9.140625" style="24"/>
    <col min="12" max="12" width="8" style="24" customWidth="1"/>
    <col min="13" max="13" width="9.140625" style="24"/>
    <col min="14" max="14" width="8.5703125" style="24" customWidth="1"/>
    <col min="15" max="16384" width="9.140625" style="24"/>
  </cols>
  <sheetData>
    <row r="1" spans="1:18" ht="15.75" x14ac:dyDescent="0.25">
      <c r="A1" s="72" t="str">
        <f>'Skema1-7_2016'!A1</f>
        <v>Endelig version 13. februar 2019</v>
      </c>
      <c r="N1" s="39"/>
      <c r="O1" s="39"/>
      <c r="P1" s="39"/>
      <c r="Q1" s="39"/>
      <c r="R1" s="39"/>
    </row>
    <row r="2" spans="1:18" ht="13.5" customHeight="1" x14ac:dyDescent="0.2">
      <c r="A2" s="31" t="s">
        <v>175</v>
      </c>
      <c r="E2" s="27"/>
      <c r="F2" s="27"/>
      <c r="G2" s="27"/>
      <c r="H2" s="28"/>
      <c r="I2" s="32"/>
      <c r="J2" s="28"/>
      <c r="N2" s="39"/>
      <c r="O2" s="39"/>
      <c r="P2" s="39"/>
      <c r="Q2" s="39"/>
      <c r="R2" s="39"/>
    </row>
    <row r="3" spans="1:18" ht="13.5" customHeight="1" x14ac:dyDescent="0.2">
      <c r="A3" s="33" t="s">
        <v>44</v>
      </c>
      <c r="E3" s="27"/>
      <c r="F3" s="27"/>
      <c r="G3" s="27"/>
      <c r="H3" s="28"/>
      <c r="I3" s="27"/>
      <c r="J3" s="28"/>
      <c r="N3" s="39"/>
      <c r="O3" s="39"/>
      <c r="P3" s="39"/>
      <c r="Q3" s="39"/>
      <c r="R3" s="39"/>
    </row>
    <row r="4" spans="1:18" ht="54" customHeight="1" x14ac:dyDescent="0.2">
      <c r="A4" s="73" t="s">
        <v>6</v>
      </c>
      <c r="B4" s="73" t="s">
        <v>0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15</v>
      </c>
      <c r="N4" s="39"/>
      <c r="O4" s="39"/>
      <c r="P4" s="39"/>
      <c r="Q4" s="39"/>
      <c r="R4" s="39"/>
    </row>
    <row r="5" spans="1:18" ht="13.5" customHeight="1" x14ac:dyDescent="0.2">
      <c r="A5" s="74">
        <f>+'(skema1-7_2016 - 16pl)'!A5</f>
        <v>1301</v>
      </c>
      <c r="B5" s="4" t="str">
        <f>+'(skema1-7_2016 - 16pl)'!B5</f>
        <v>Rigshospitalet</v>
      </c>
      <c r="C5" s="88">
        <f>IF((ROUND('Skema1-7_2016'!C5,0))=0,"-",((('Skema1-7_2017'!C5-'Skema1-7_2016'!C5)/'Skema1-7_2016'!C5))*100)</f>
        <v>-4.2665786681714533</v>
      </c>
      <c r="D5" s="88">
        <f>IF((ROUND('Skema1-7_2016'!D5,0))=0,"-",((('Skema1-7_2017'!D5-'Skema1-7_2016'!D5)/'Skema1-7_2016'!D5))*100)</f>
        <v>182.1525699453266</v>
      </c>
      <c r="E5" s="88">
        <f>IF((ROUND('Skema1-7_2016'!E5,0))=0,"-",((('Skema1-7_2017'!E5-'Skema1-7_2016'!E5)/'Skema1-7_2016'!E5))*100)</f>
        <v>-5.4459828879094418</v>
      </c>
      <c r="F5" s="88" t="str">
        <f>IF((ROUND('Skema1-7_2016'!F5,0))=0,"-",((('Skema1-7_2017'!F5-'Skema1-7_2016'!F5)/'Skema1-7_2016'!F5))*100)</f>
        <v>-</v>
      </c>
      <c r="G5" s="88">
        <f>IF((ROUND('Skema1-7_2016'!G5,0))=0,"-",((('Skema1-7_2017'!G5-'Skema1-7_2016'!G5)/'Skema1-7_2016'!G5))*100)</f>
        <v>-70.744773113145754</v>
      </c>
      <c r="H5" s="88">
        <f>IF((ROUND('Skema1-7_2016'!H5,0))=0,"-",((('Skema1-7_2017'!H5-'Skema1-7_2016'!H5)/'Skema1-7_2016'!H5))*100)</f>
        <v>-3.5103339124371002</v>
      </c>
      <c r="I5" s="88">
        <f>IF((ROUND('Skema1-7_2016'!I5,0))=0,"-",((('Skema1-7_2017'!I5-'Skema1-7_2016'!I5)/'Skema1-7_2016'!I5))*100)</f>
        <v>8.1803530809953848</v>
      </c>
      <c r="J5" s="88">
        <f>IF((ROUND('Skema1-7_2016'!J5,0))=0,"-",((('Skema1-7_2017'!J5-'Skema1-7_2016'!J5)/'Skema1-7_2016'!J5))*100)</f>
        <v>0.46730568708978815</v>
      </c>
      <c r="N5" s="39"/>
      <c r="O5" s="39"/>
      <c r="P5" s="39"/>
      <c r="Q5" s="39"/>
      <c r="R5" s="39"/>
    </row>
    <row r="6" spans="1:18" ht="13.5" customHeight="1" x14ac:dyDescent="0.2">
      <c r="A6" s="75">
        <f>+'(skema1-7_2016 - 16pl)'!A6</f>
        <v>1309</v>
      </c>
      <c r="B6" s="7" t="str">
        <f>+'(skema1-7_2016 - 16pl)'!B6</f>
        <v>Bispebjerg og Frederiksberg Hospital</v>
      </c>
      <c r="C6" s="88">
        <f>IF((ROUND('Skema1-7_2016'!C6,0))=0,"-",((('Skema1-7_2017'!C6-'Skema1-7_2016'!C6)/'Skema1-7_2016'!C6))*100)</f>
        <v>-7.2248857554903525</v>
      </c>
      <c r="D6" s="88">
        <f>IF((ROUND('Skema1-7_2016'!D6,0))=0,"-",((('Skema1-7_2017'!D6-'Skema1-7_2016'!D6)/'Skema1-7_2016'!D6))*100)</f>
        <v>272.86012833426526</v>
      </c>
      <c r="E6" s="88">
        <f>IF((ROUND('Skema1-7_2016'!E6,0))=0,"-",((('Skema1-7_2017'!E6-'Skema1-7_2016'!E6)/'Skema1-7_2016'!E6))*100)</f>
        <v>-8.182382980812628</v>
      </c>
      <c r="F6" s="88" t="str">
        <f>IF((ROUND('Skema1-7_2016'!F6,0))=0,"-",((('Skema1-7_2017'!F6-'Skema1-7_2016'!F6)/'Skema1-7_2016'!F6))*100)</f>
        <v>-</v>
      </c>
      <c r="G6" s="88">
        <f>IF((ROUND('Skema1-7_2016'!G6,0))=0,"-",((('Skema1-7_2017'!G6-'Skema1-7_2016'!G6)/'Skema1-7_2016'!G6))*100)</f>
        <v>-59.411791760536659</v>
      </c>
      <c r="H6" s="88">
        <f>IF((ROUND('Skema1-7_2016'!H6,0))=0,"-",((('Skema1-7_2017'!H6-'Skema1-7_2016'!H6)/'Skema1-7_2016'!H6))*100)</f>
        <v>50.524913019625195</v>
      </c>
      <c r="I6" s="88">
        <f>IF((ROUND('Skema1-7_2016'!I6,0))=0,"-",((('Skema1-7_2017'!I6-'Skema1-7_2016'!I6)/'Skema1-7_2016'!I6))*100)</f>
        <v>-6.9792787743067635</v>
      </c>
      <c r="J6" s="88">
        <f>IF((ROUND('Skema1-7_2016'!J6,0))=0,"-",((('Skema1-7_2017'!J6-'Skema1-7_2016'!J6)/'Skema1-7_2016'!J6))*100)</f>
        <v>-3.0323244921184394</v>
      </c>
      <c r="N6" s="39"/>
      <c r="O6" s="39"/>
      <c r="P6" s="39"/>
      <c r="Q6" s="39"/>
      <c r="R6" s="39"/>
    </row>
    <row r="7" spans="1:18" ht="13.5" customHeight="1" x14ac:dyDescent="0.2">
      <c r="A7" s="75">
        <f>+'(skema1-7_2016 - 16pl)'!A7</f>
        <v>1330</v>
      </c>
      <c r="B7" s="7" t="str">
        <f>+'(skema1-7_2016 - 16pl)'!B7</f>
        <v>Amager og Hvidovre Hospital</v>
      </c>
      <c r="C7" s="88">
        <f>IF((ROUND('Skema1-7_2016'!C7,0))=0,"-",((('Skema1-7_2017'!C7-'Skema1-7_2016'!C7)/'Skema1-7_2016'!C7))*100)</f>
        <v>-6.9235076108377562</v>
      </c>
      <c r="D7" s="88">
        <f>IF((ROUND('Skema1-7_2016'!D7,0))=0,"-",((('Skema1-7_2017'!D7-'Skema1-7_2016'!D7)/'Skema1-7_2016'!D7))*100)</f>
        <v>256.36564022901905</v>
      </c>
      <c r="E7" s="88">
        <f>IF((ROUND('Skema1-7_2016'!E7,0))=0,"-",((('Skema1-7_2017'!E7-'Skema1-7_2016'!E7)/'Skema1-7_2016'!E7))*100)</f>
        <v>-8.923713606634406</v>
      </c>
      <c r="F7" s="88" t="str">
        <f>IF((ROUND('Skema1-7_2016'!F7,0))=0,"-",((('Skema1-7_2017'!F7-'Skema1-7_2016'!F7)/'Skema1-7_2016'!F7))*100)</f>
        <v>-</v>
      </c>
      <c r="G7" s="88">
        <f>IF((ROUND('Skema1-7_2016'!G7,0))=0,"-",((('Skema1-7_2017'!G7-'Skema1-7_2016'!G7)/'Skema1-7_2016'!G7))*100)</f>
        <v>-25.235822793629787</v>
      </c>
      <c r="H7" s="88">
        <f>IF((ROUND('Skema1-7_2016'!H7,0))=0,"-",((('Skema1-7_2017'!H7-'Skema1-7_2016'!H7)/'Skema1-7_2016'!H7))*100)</f>
        <v>-102.38512776715523</v>
      </c>
      <c r="I7" s="88">
        <f>IF((ROUND('Skema1-7_2016'!I7,0))=0,"-",((('Skema1-7_2017'!I7-'Skema1-7_2016'!I7)/'Skema1-7_2016'!I7))*100)</f>
        <v>-4.248224776371039</v>
      </c>
      <c r="J7" s="88">
        <f>IF((ROUND('Skema1-7_2016'!J7,0))=0,"-",((('Skema1-7_2017'!J7-'Skema1-7_2016'!J7)/'Skema1-7_2016'!J7))*100)</f>
        <v>-1.8453295419673899</v>
      </c>
      <c r="N7" s="39"/>
      <c r="O7" s="39"/>
      <c r="P7" s="39"/>
      <c r="Q7" s="39"/>
      <c r="R7" s="39"/>
    </row>
    <row r="8" spans="1:18" ht="13.5" customHeight="1" x14ac:dyDescent="0.2">
      <c r="A8" s="75">
        <f>+'(skema1-7_2016 - 16pl)'!A8</f>
        <v>1516</v>
      </c>
      <c r="B8" s="7" t="str">
        <f>+'(skema1-7_2016 - 16pl)'!B8</f>
        <v>Herlev og Gentofte Hospital</v>
      </c>
      <c r="C8" s="88">
        <f>IF((ROUND('Skema1-7_2016'!C8,0))=0,"-",((('Skema1-7_2017'!C8-'Skema1-7_2016'!C8)/'Skema1-7_2016'!C8))*100)</f>
        <v>-5.8099822771655365</v>
      </c>
      <c r="D8" s="88">
        <f>IF((ROUND('Skema1-7_2016'!D8,0))=0,"-",((('Skema1-7_2017'!D8-'Skema1-7_2016'!D8)/'Skema1-7_2016'!D8))*100)</f>
        <v>214.21764078321468</v>
      </c>
      <c r="E8" s="88">
        <f>IF((ROUND('Skema1-7_2016'!E8,0))=0,"-",((('Skema1-7_2017'!E8-'Skema1-7_2016'!E8)/'Skema1-7_2016'!E8))*100)</f>
        <v>-6.5157642414106931</v>
      </c>
      <c r="F8" s="88" t="str">
        <f>IF((ROUND('Skema1-7_2016'!F8,0))=0,"-",((('Skema1-7_2017'!F8-'Skema1-7_2016'!F8)/'Skema1-7_2016'!F8))*100)</f>
        <v>-</v>
      </c>
      <c r="G8" s="88">
        <f>IF((ROUND('Skema1-7_2016'!G8,0))=0,"-",((('Skema1-7_2017'!G8-'Skema1-7_2016'!G8)/'Skema1-7_2016'!G8))*100)</f>
        <v>-44.96270917241381</v>
      </c>
      <c r="H8" s="88">
        <f>IF((ROUND('Skema1-7_2016'!H8,0))=0,"-",((('Skema1-7_2017'!H8-'Skema1-7_2016'!H8)/'Skema1-7_2016'!H8))*100)</f>
        <v>31.091216445487024</v>
      </c>
      <c r="I8" s="88">
        <f>IF((ROUND('Skema1-7_2016'!I8,0))=0,"-",((('Skema1-7_2017'!I8-'Skema1-7_2016'!I8)/'Skema1-7_2016'!I8))*100)</f>
        <v>367.93502892842531</v>
      </c>
      <c r="J8" s="88">
        <f>IF((ROUND('Skema1-7_2016'!J8,0))=0,"-",((('Skema1-7_2017'!J8-'Skema1-7_2016'!J8)/'Skema1-7_2016'!J8))*100)</f>
        <v>-0.76222934782272811</v>
      </c>
      <c r="N8" s="39"/>
      <c r="O8" s="39"/>
      <c r="P8" s="39"/>
      <c r="Q8" s="39"/>
      <c r="R8" s="39"/>
    </row>
    <row r="9" spans="1:18" ht="13.5" customHeight="1" x14ac:dyDescent="0.2">
      <c r="A9" s="75">
        <f>+'(skema1-7_2016 - 16pl)'!A9</f>
        <v>2000</v>
      </c>
      <c r="B9" s="7" t="str">
        <f>+'(skema1-7_2016 - 16pl)'!B9</f>
        <v>Nordsjællands Hospital</v>
      </c>
      <c r="C9" s="88">
        <f>IF((ROUND('Skema1-7_2016'!C9,0))=0,"-",((('Skema1-7_2017'!C9-'Skema1-7_2016'!C9)/'Skema1-7_2016'!C9))*100)</f>
        <v>-3.8886325775174342</v>
      </c>
      <c r="D9" s="88">
        <f>IF((ROUND('Skema1-7_2016'!D9,0))=0,"-",((('Skema1-7_2017'!D9-'Skema1-7_2016'!D9)/'Skema1-7_2016'!D9))*100)</f>
        <v>278.94889743276383</v>
      </c>
      <c r="E9" s="88">
        <f>IF((ROUND('Skema1-7_2016'!E9,0))=0,"-",((('Skema1-7_2017'!E9-'Skema1-7_2016'!E9)/'Skema1-7_2016'!E9))*100)</f>
        <v>-4.8860368008626187</v>
      </c>
      <c r="F9" s="88" t="str">
        <f>IF((ROUND('Skema1-7_2016'!F9,0))=0,"-",((('Skema1-7_2017'!F9-'Skema1-7_2016'!F9)/'Skema1-7_2016'!F9))*100)</f>
        <v>-</v>
      </c>
      <c r="G9" s="88">
        <f>IF((ROUND('Skema1-7_2016'!G9,0))=0,"-",((('Skema1-7_2017'!G9-'Skema1-7_2016'!G9)/'Skema1-7_2016'!G9))*100)</f>
        <v>-13.673475379091876</v>
      </c>
      <c r="H9" s="88">
        <f>IF((ROUND('Skema1-7_2016'!H9,0))=0,"-",((('Skema1-7_2017'!H9-'Skema1-7_2016'!H9)/'Skema1-7_2016'!H9))*100)</f>
        <v>0.65960281692611644</v>
      </c>
      <c r="I9" s="88">
        <f>IF((ROUND('Skema1-7_2016'!I9,0))=0,"-",((('Skema1-7_2017'!I9-'Skema1-7_2016'!I9)/'Skema1-7_2016'!I9))*100)</f>
        <v>3.5649270548334768</v>
      </c>
      <c r="J9" s="88">
        <f>IF((ROUND('Skema1-7_2016'!J9,0))=0,"-",((('Skema1-7_2017'!J9-'Skema1-7_2016'!J9)/'Skema1-7_2016'!J9))*100)</f>
        <v>-0.12057145656709202</v>
      </c>
      <c r="N9" s="39"/>
      <c r="O9" s="39"/>
      <c r="P9" s="39"/>
      <c r="Q9" s="39"/>
      <c r="R9" s="39"/>
    </row>
    <row r="10" spans="1:18" ht="13.5" customHeight="1" x14ac:dyDescent="0.2">
      <c r="A10" s="75">
        <f>+'(skema1-7_2016 - 16pl)'!A10</f>
        <v>4001</v>
      </c>
      <c r="B10" s="7" t="str">
        <f>+'(skema1-7_2016 - 16pl)'!B10</f>
        <v>Bornholms Hospital</v>
      </c>
      <c r="C10" s="88">
        <f>IF((ROUND('Skema1-7_2016'!C10,0))=0,"-",((('Skema1-7_2017'!C10-'Skema1-7_2016'!C10)/'Skema1-7_2016'!C10))*100)</f>
        <v>-4.5734385734974481</v>
      </c>
      <c r="D10" s="88">
        <f>IF((ROUND('Skema1-7_2016'!D10,0))=0,"-",((('Skema1-7_2017'!D10-'Skema1-7_2016'!D10)/'Skema1-7_2016'!D10))*100)</f>
        <v>262.42192593705994</v>
      </c>
      <c r="E10" s="88">
        <f>IF((ROUND('Skema1-7_2016'!E10,0))=0,"-",((('Skema1-7_2017'!E10-'Skema1-7_2016'!E10)/'Skema1-7_2016'!E10))*100)</f>
        <v>-5.9759199132705403</v>
      </c>
      <c r="F10" s="88" t="str">
        <f>IF((ROUND('Skema1-7_2016'!F10,0))=0,"-",((('Skema1-7_2017'!F10-'Skema1-7_2016'!F10)/'Skema1-7_2016'!F10))*100)</f>
        <v>-</v>
      </c>
      <c r="G10" s="88">
        <f>IF((ROUND('Skema1-7_2016'!G10,0))=0,"-",((('Skema1-7_2017'!G10-'Skema1-7_2016'!G10)/'Skema1-7_2016'!G10))*100)</f>
        <v>-38.846848241340375</v>
      </c>
      <c r="H10" s="88">
        <f>IF((ROUND('Skema1-7_2016'!H10,0))=0,"-",((('Skema1-7_2017'!H10-'Skema1-7_2016'!H10)/'Skema1-7_2016'!H10))*100)</f>
        <v>-6.8553696134478965</v>
      </c>
      <c r="I10" s="88">
        <f>IF((ROUND('Skema1-7_2016'!I10,0))=0,"-",((('Skema1-7_2017'!I10-'Skema1-7_2016'!I10)/'Skema1-7_2016'!I10))*100)</f>
        <v>19.298941950977238</v>
      </c>
      <c r="J10" s="88">
        <f>IF((ROUND('Skema1-7_2016'!J10,0))=0,"-",((('Skema1-7_2017'!J10-'Skema1-7_2016'!J10)/'Skema1-7_2016'!J10))*100)</f>
        <v>-0.58014684337820865</v>
      </c>
      <c r="N10" s="39"/>
      <c r="O10" s="39"/>
      <c r="P10" s="39"/>
      <c r="Q10" s="39"/>
      <c r="R10" s="39"/>
    </row>
    <row r="11" spans="1:18" ht="13.5" customHeight="1" x14ac:dyDescent="0.2">
      <c r="A11" s="75">
        <f>+'(skema1-7_2016 - 16pl)'!A11</f>
        <v>3810</v>
      </c>
      <c r="B11" s="7" t="str">
        <f>+'(skema1-7_2016 - 16pl)'!B11</f>
        <v>Sjællands Universitetshospital</v>
      </c>
      <c r="C11" s="88">
        <f>IF((ROUND('Skema1-7_2016'!C11,0))=0,"-",((('Skema1-7_2017'!C11-'Skema1-7_2016'!C11)/'Skema1-7_2016'!C11))*100)</f>
        <v>2.0797140919933224</v>
      </c>
      <c r="D11" s="88">
        <f>IF((ROUND('Skema1-7_2016'!D11,0))=0,"-",((('Skema1-7_2017'!D11-'Skema1-7_2016'!D11)/'Skema1-7_2016'!D11))*100)</f>
        <v>0.87590140394191718</v>
      </c>
      <c r="E11" s="88">
        <f>IF((ROUND('Skema1-7_2016'!E11,0))=0,"-",((('Skema1-7_2017'!E11-'Skema1-7_2016'!E11)/'Skema1-7_2016'!E11))*100)</f>
        <v>-0.77190700408132862</v>
      </c>
      <c r="F11" s="88" t="str">
        <f>IF((ROUND('Skema1-7_2016'!F11,0))=0,"-",((('Skema1-7_2017'!F11-'Skema1-7_2016'!F11)/'Skema1-7_2016'!F11))*100)</f>
        <v>-</v>
      </c>
      <c r="G11" s="88">
        <f>IF((ROUND('Skema1-7_2016'!G11,0))=0,"-",((('Skema1-7_2017'!G11-'Skema1-7_2016'!G11)/'Skema1-7_2016'!G11))*100)</f>
        <v>-0.69722320276869243</v>
      </c>
      <c r="H11" s="88">
        <f>IF((ROUND('Skema1-7_2016'!H11,0))=0,"-",((('Skema1-7_2017'!H11-'Skema1-7_2016'!H11)/'Skema1-7_2016'!H11))*100)</f>
        <v>-11.423699019353997</v>
      </c>
      <c r="I11" s="88">
        <f>IF((ROUND('Skema1-7_2016'!I11,0))=0,"-",((('Skema1-7_2017'!I11-'Skema1-7_2016'!I11)/'Skema1-7_2016'!I11))*100)</f>
        <v>57.959670317113279</v>
      </c>
      <c r="J11" s="88">
        <f>IF((ROUND('Skema1-7_2016'!J11,0))=0,"-",((('Skema1-7_2017'!J11-'Skema1-7_2016'!J11)/'Skema1-7_2016'!J11))*100)</f>
        <v>2.7875092286628615</v>
      </c>
      <c r="N11" s="39"/>
      <c r="O11" s="39"/>
      <c r="P11" s="39"/>
      <c r="Q11" s="39"/>
      <c r="R11" s="39"/>
    </row>
    <row r="12" spans="1:18" ht="13.5" customHeight="1" x14ac:dyDescent="0.2">
      <c r="A12" s="75">
        <f>+'(skema1-7_2016 - 16pl)'!A12</f>
        <v>3820</v>
      </c>
      <c r="B12" s="7" t="str">
        <f>+'(skema1-7_2016 - 16pl)'!B12</f>
        <v>Holbæk Sygehus</v>
      </c>
      <c r="C12" s="88">
        <f>IF((ROUND('Skema1-7_2016'!C12,0))=0,"-",((('Skema1-7_2017'!C12-'Skema1-7_2016'!C12)/'Skema1-7_2016'!C12))*100)</f>
        <v>3.1911191828645435</v>
      </c>
      <c r="D12" s="88">
        <f>IF((ROUND('Skema1-7_2016'!D12,0))=0,"-",((('Skema1-7_2017'!D12-'Skema1-7_2016'!D12)/'Skema1-7_2016'!D12))*100)</f>
        <v>4.8739984165046151</v>
      </c>
      <c r="E12" s="88">
        <f>IF((ROUND('Skema1-7_2016'!E12,0))=0,"-",((('Skema1-7_2017'!E12-'Skema1-7_2016'!E12)/'Skema1-7_2016'!E12))*100)</f>
        <v>1.6245469469558393</v>
      </c>
      <c r="F12" s="88" t="str">
        <f>IF((ROUND('Skema1-7_2016'!F12,0))=0,"-",((('Skema1-7_2017'!F12-'Skema1-7_2016'!F12)/'Skema1-7_2016'!F12))*100)</f>
        <v>-</v>
      </c>
      <c r="G12" s="88">
        <f>IF((ROUND('Skema1-7_2016'!G12,0))=0,"-",((('Skema1-7_2017'!G12-'Skema1-7_2016'!G12)/'Skema1-7_2016'!G12))*100)</f>
        <v>38.849089564908368</v>
      </c>
      <c r="H12" s="88">
        <f>IF((ROUND('Skema1-7_2016'!H12,0))=0,"-",((('Skema1-7_2017'!H12-'Skema1-7_2016'!H12)/'Skema1-7_2016'!H12))*100)</f>
        <v>6.2570910096262953</v>
      </c>
      <c r="I12" s="88">
        <f>IF((ROUND('Skema1-7_2016'!I12,0))=0,"-",((('Skema1-7_2017'!I12-'Skema1-7_2016'!I12)/'Skema1-7_2016'!I12))*100)</f>
        <v>19.635630717002464</v>
      </c>
      <c r="J12" s="82">
        <f>IF((ROUND('Skema1-7_2016'!J12,0))=0,"-",((('Skema1-7_2017'!J12-'Skema1-7_2016'!J12)/'Skema1-7_2016'!J12))*100)</f>
        <v>3.268335195626372</v>
      </c>
      <c r="N12" s="39"/>
      <c r="O12" s="39"/>
      <c r="P12" s="39"/>
      <c r="Q12" s="39"/>
      <c r="R12" s="39"/>
    </row>
    <row r="13" spans="1:18" ht="13.5" customHeight="1" x14ac:dyDescent="0.2">
      <c r="A13" s="75">
        <f>+'(skema1-7_2016 - 16pl)'!A13</f>
        <v>3830</v>
      </c>
      <c r="B13" s="7" t="str">
        <f>+'(skema1-7_2016 - 16pl)'!B13</f>
        <v>Næstved, Slagelse og Ringsted sygehuse</v>
      </c>
      <c r="C13" s="88">
        <f>IF((ROUND('Skema1-7_2016'!C13,0))=0,"-",((('Skema1-7_2017'!C13-'Skema1-7_2016'!C13)/'Skema1-7_2016'!C13))*100)</f>
        <v>-1.5292169748183595</v>
      </c>
      <c r="D13" s="88">
        <f>IF((ROUND('Skema1-7_2016'!D13,0))=0,"-",((('Skema1-7_2017'!D13-'Skema1-7_2016'!D13)/'Skema1-7_2016'!D13))*100)</f>
        <v>0.61687449622072221</v>
      </c>
      <c r="E13" s="88">
        <f>IF((ROUND('Skema1-7_2016'!E13,0))=0,"-",((('Skema1-7_2017'!E13-'Skema1-7_2016'!E13)/'Skema1-7_2016'!E13))*100)</f>
        <v>1.4965739386780894</v>
      </c>
      <c r="F13" s="88" t="str">
        <f>IF((ROUND('Skema1-7_2016'!F13,0))=0,"-",((('Skema1-7_2017'!F13-'Skema1-7_2016'!F13)/'Skema1-7_2016'!F13))*100)</f>
        <v>-</v>
      </c>
      <c r="G13" s="88">
        <f>IF((ROUND('Skema1-7_2016'!G13,0))=0,"-",((('Skema1-7_2017'!G13-'Skema1-7_2016'!G13)/'Skema1-7_2016'!G13))*100)</f>
        <v>16.470220131792988</v>
      </c>
      <c r="H13" s="88">
        <f>IF((ROUND('Skema1-7_2016'!H13,0))=0,"-",((('Skema1-7_2017'!H13-'Skema1-7_2016'!H13)/'Skema1-7_2016'!H13))*100)</f>
        <v>13.237311310579411</v>
      </c>
      <c r="I13" s="88">
        <f>IF((ROUND('Skema1-7_2016'!I13,0))=0,"-",((('Skema1-7_2017'!I13-'Skema1-7_2016'!I13)/'Skema1-7_2016'!I13))*100)</f>
        <v>17.666516908280268</v>
      </c>
      <c r="J13" s="82">
        <f>IF((ROUND('Skema1-7_2016'!J13,0))=0,"-",((('Skema1-7_2017'!J13-'Skema1-7_2016'!J13)/'Skema1-7_2016'!J13))*100)</f>
        <v>-3.1540278115699349</v>
      </c>
      <c r="N13" s="39"/>
      <c r="O13" s="39"/>
      <c r="P13" s="39"/>
      <c r="Q13" s="39"/>
      <c r="R13" s="39"/>
    </row>
    <row r="14" spans="1:18" ht="13.5" customHeight="1" x14ac:dyDescent="0.2">
      <c r="A14" s="75">
        <f>+'(skema1-7_2016 - 16pl)'!A14</f>
        <v>3840</v>
      </c>
      <c r="B14" s="7" t="str">
        <f>+'(skema1-7_2016 - 16pl)'!B14</f>
        <v>Nykøbing Sygehus</v>
      </c>
      <c r="C14" s="88">
        <f>IF((ROUND('Skema1-7_2016'!C14,0))=0,"-",((('Skema1-7_2017'!C14-'Skema1-7_2016'!C14)/'Skema1-7_2016'!C14))*100)</f>
        <v>3.9048204991631015</v>
      </c>
      <c r="D14" s="88">
        <f>IF((ROUND('Skema1-7_2016'!D14,0))=0,"-",((('Skema1-7_2017'!D14-'Skema1-7_2016'!D14)/'Skema1-7_2016'!D14))*100)</f>
        <v>-5.9227292837639451</v>
      </c>
      <c r="E14" s="88">
        <f>IF((ROUND('Skema1-7_2016'!E14,0))=0,"-",((('Skema1-7_2017'!E14-'Skema1-7_2016'!E14)/'Skema1-7_2016'!E14))*100)</f>
        <v>6.3121540055403615</v>
      </c>
      <c r="F14" s="88" t="str">
        <f>IF((ROUND('Skema1-7_2016'!F14,0))=0,"-",((('Skema1-7_2017'!F14-'Skema1-7_2016'!F14)/'Skema1-7_2016'!F14))*100)</f>
        <v>-</v>
      </c>
      <c r="G14" s="88">
        <f>IF((ROUND('Skema1-7_2016'!G14,0))=0,"-",((('Skema1-7_2017'!G14-'Skema1-7_2016'!G14)/'Skema1-7_2016'!G14))*100)</f>
        <v>47.004675076194417</v>
      </c>
      <c r="H14" s="88">
        <f>IF((ROUND('Skema1-7_2016'!H14,0))=0,"-",((('Skema1-7_2017'!H14-'Skema1-7_2016'!H14)/'Skema1-7_2016'!H14))*100)</f>
        <v>11.97440735876425</v>
      </c>
      <c r="I14" s="88">
        <f>IF((ROUND('Skema1-7_2016'!I14,0))=0,"-",((('Skema1-7_2017'!I14-'Skema1-7_2016'!I14)/'Skema1-7_2016'!I14))*100)</f>
        <v>-1.7992792815373946</v>
      </c>
      <c r="J14" s="82">
        <f>IF((ROUND('Skema1-7_2016'!J14,0))=0,"-",((('Skema1-7_2017'!J14-'Skema1-7_2016'!J14)/'Skema1-7_2016'!J14))*100)</f>
        <v>2.135396294175119</v>
      </c>
      <c r="N14" s="39"/>
      <c r="O14" s="39"/>
      <c r="P14" s="39"/>
      <c r="Q14" s="39"/>
      <c r="R14" s="39"/>
    </row>
    <row r="15" spans="1:18" ht="13.5" customHeight="1" x14ac:dyDescent="0.2">
      <c r="A15" s="75">
        <f>+'(skema1-7_2016 - 16pl)'!A15</f>
        <v>4202</v>
      </c>
      <c r="B15" s="7" t="str">
        <f>+'(skema1-7_2016 - 16pl)'!B15</f>
        <v>Odense Universitetshospital</v>
      </c>
      <c r="C15" s="88">
        <f>IF((ROUND('Skema1-7_2016'!C15,0))=0,"-",((('Skema1-7_2017'!C15-'Skema1-7_2016'!C15)/'Skema1-7_2016'!C15))*100)</f>
        <v>2.6069584636384917</v>
      </c>
      <c r="D15" s="88">
        <f>IF((ROUND('Skema1-7_2016'!D15,0))=0,"-",((('Skema1-7_2017'!D15-'Skema1-7_2016'!D15)/'Skema1-7_2016'!D15))*100)</f>
        <v>-2.2006265665490687</v>
      </c>
      <c r="E15" s="88">
        <f>IF((ROUND('Skema1-7_2016'!E15,0))=0,"-",((('Skema1-7_2017'!E15-'Skema1-7_2016'!E15)/'Skema1-7_2016'!E15))*100)</f>
        <v>5.3325646090370755</v>
      </c>
      <c r="F15" s="88">
        <f>IF((ROUND('Skema1-7_2016'!F15,0))=0,"-",((('Skema1-7_2017'!F15-'Skema1-7_2016'!F15)/'Skema1-7_2016'!F15))*100)</f>
        <v>1.3519630034345513</v>
      </c>
      <c r="G15" s="88">
        <f>IF((ROUND('Skema1-7_2016'!G15,0))=0,"-",((('Skema1-7_2017'!G15-'Skema1-7_2016'!G15)/'Skema1-7_2016'!G15))*100)</f>
        <v>-10.094933428792579</v>
      </c>
      <c r="H15" s="88">
        <f>IF((ROUND('Skema1-7_2016'!H15,0))=0,"-",((('Skema1-7_2017'!H15-'Skema1-7_2016'!H15)/'Skema1-7_2016'!H15))*100)</f>
        <v>-0.8763690943120428</v>
      </c>
      <c r="I15" s="88">
        <f>IF((ROUND('Skema1-7_2016'!I15,0))=0,"-",((('Skema1-7_2017'!I15-'Skema1-7_2016'!I15)/'Skema1-7_2016'!I15))*100)</f>
        <v>-467.20852296528761</v>
      </c>
      <c r="J15" s="82">
        <f>IF((ROUND('Skema1-7_2016'!J15,0))=0,"-",((('Skema1-7_2017'!J15-'Skema1-7_2016'!J15)/'Skema1-7_2016'!J15))*100)</f>
        <v>2.507273767924171</v>
      </c>
      <c r="N15" s="39"/>
      <c r="O15" s="39"/>
      <c r="P15" s="39"/>
      <c r="Q15" s="39"/>
      <c r="R15" s="39"/>
    </row>
    <row r="16" spans="1:18" ht="13.5" customHeight="1" x14ac:dyDescent="0.2">
      <c r="A16" s="75">
        <f>+'(skema1-7_2016 - 16pl)'!A16</f>
        <v>5000</v>
      </c>
      <c r="B16" s="7" t="str">
        <f>+'(skema1-7_2016 - 16pl)'!B16</f>
        <v>Sygehus Sønderjylland</v>
      </c>
      <c r="C16" s="88">
        <f>IF((ROUND('Skema1-7_2016'!C16,0))=0,"-",((('Skema1-7_2017'!C16-'Skema1-7_2016'!C16)/'Skema1-7_2016'!C16))*100)</f>
        <v>0.67050552853552969</v>
      </c>
      <c r="D16" s="88">
        <f>IF((ROUND('Skema1-7_2016'!D16,0))=0,"-",((('Skema1-7_2017'!D16-'Skema1-7_2016'!D16)/'Skema1-7_2016'!D16))*100)</f>
        <v>-3.5280882395940218</v>
      </c>
      <c r="E16" s="88">
        <f>IF((ROUND('Skema1-7_2016'!E16,0))=0,"-",((('Skema1-7_2017'!E16-'Skema1-7_2016'!E16)/'Skema1-7_2016'!E16))*100)</f>
        <v>3.9057506799216686</v>
      </c>
      <c r="F16" s="88">
        <f>IF((ROUND('Skema1-7_2016'!F16,0))=0,"-",((('Skema1-7_2017'!F16-'Skema1-7_2016'!F16)/'Skema1-7_2016'!F16))*100)</f>
        <v>-37.257464727623336</v>
      </c>
      <c r="G16" s="88">
        <f>IF((ROUND('Skema1-7_2016'!G16,0))=0,"-",((('Skema1-7_2017'!G16-'Skema1-7_2016'!G16)/'Skema1-7_2016'!G16))*100)</f>
        <v>12.502645698764658</v>
      </c>
      <c r="H16" s="88">
        <f>IF((ROUND('Skema1-7_2016'!H16,0))=0,"-",((('Skema1-7_2017'!H16-'Skema1-7_2016'!H16)/'Skema1-7_2016'!H16))*100)</f>
        <v>-1.4874026926843682</v>
      </c>
      <c r="I16" s="88">
        <f>IF((ROUND('Skema1-7_2016'!I16,0))=0,"-",((('Skema1-7_2017'!I16-'Skema1-7_2016'!I16)/'Skema1-7_2016'!I16))*100)</f>
        <v>2.4306466159649296E-2</v>
      </c>
      <c r="J16" s="88">
        <f>IF((ROUND('Skema1-7_2016'!J16,0))=0,"-",((('Skema1-7_2017'!J16-'Skema1-7_2016'!J16)/'Skema1-7_2016'!J16))*100)</f>
        <v>0.71261677542252955</v>
      </c>
      <c r="N16" s="39"/>
      <c r="O16" s="46"/>
      <c r="P16" s="44"/>
      <c r="Q16" s="39"/>
      <c r="R16" s="39"/>
    </row>
    <row r="17" spans="1:18" ht="13.5" customHeight="1" x14ac:dyDescent="0.2">
      <c r="A17" s="75">
        <f>+'(skema1-7_2016 - 16pl)'!A17</f>
        <v>5501</v>
      </c>
      <c r="B17" s="7" t="str">
        <f>+'(skema1-7_2016 - 16pl)'!B17</f>
        <v>Sydvestjysk Sygehus</v>
      </c>
      <c r="C17" s="88">
        <f>IF((ROUND('Skema1-7_2016'!C17,0))=0,"-",((('Skema1-7_2017'!C17-'Skema1-7_2016'!C17)/'Skema1-7_2016'!C17))*100)</f>
        <v>1.0138188916921551</v>
      </c>
      <c r="D17" s="88">
        <f>IF((ROUND('Skema1-7_2016'!D17,0))=0,"-",((('Skema1-7_2017'!D17-'Skema1-7_2016'!D17)/'Skema1-7_2016'!D17))*100)</f>
        <v>-2.9354275399380425</v>
      </c>
      <c r="E17" s="88">
        <f>IF((ROUND('Skema1-7_2016'!E17,0))=0,"-",((('Skema1-7_2017'!E17-'Skema1-7_2016'!E17)/'Skema1-7_2016'!E17))*100)</f>
        <v>4.5376785771728576</v>
      </c>
      <c r="F17" s="88">
        <f>IF((ROUND('Skema1-7_2016'!F17,0))=0,"-",((('Skema1-7_2017'!F17-'Skema1-7_2016'!F17)/'Skema1-7_2016'!F17))*100)</f>
        <v>-0.20124921963939912</v>
      </c>
      <c r="G17" s="88">
        <f>IF((ROUND('Skema1-7_2016'!G17,0))=0,"-",((('Skema1-7_2017'!G17-'Skema1-7_2016'!G17)/'Skema1-7_2016'!G17))*100)</f>
        <v>-7.8372030761406091</v>
      </c>
      <c r="H17" s="88">
        <f>IF((ROUND('Skema1-7_2016'!H17,0))=0,"-",((('Skema1-7_2017'!H17-'Skema1-7_2016'!H17)/'Skema1-7_2016'!H17))*100)</f>
        <v>10.123706492768523</v>
      </c>
      <c r="I17" s="88">
        <f>IF((ROUND('Skema1-7_2016'!I17,0))=0,"-",((('Skema1-7_2017'!I17-'Skema1-7_2016'!I17)/'Skema1-7_2016'!I17))*100)</f>
        <v>-0.16200128094035815</v>
      </c>
      <c r="J17" s="88">
        <f>IF((ROUND('Skema1-7_2016'!J17,0))=0,"-",((('Skema1-7_2017'!J17-'Skema1-7_2016'!J17)/'Skema1-7_2016'!J17))*100)</f>
        <v>0.59560449340978316</v>
      </c>
      <c r="N17" s="39"/>
      <c r="O17" s="46"/>
      <c r="P17" s="44"/>
      <c r="Q17" s="39"/>
      <c r="R17" s="39"/>
    </row>
    <row r="18" spans="1:18" ht="13.5" customHeight="1" x14ac:dyDescent="0.2">
      <c r="A18" s="75">
        <f>+'(skema1-7_2016 - 16pl)'!A18</f>
        <v>6007</v>
      </c>
      <c r="B18" s="7" t="str">
        <f>+'(skema1-7_2016 - 16pl)'!B18</f>
        <v>Fredericia og Kolding sygehuse</v>
      </c>
      <c r="C18" s="88">
        <f>IF((ROUND('Skema1-7_2016'!C18,0))=0,"-",((('Skema1-7_2017'!C18-'Skema1-7_2016'!C18)/'Skema1-7_2016'!C18))*100)</f>
        <v>0.52953058663375108</v>
      </c>
      <c r="D18" s="88">
        <f>IF((ROUND('Skema1-7_2016'!D18,0))=0,"-",((('Skema1-7_2017'!D18-'Skema1-7_2016'!D18)/'Skema1-7_2016'!D18))*100)</f>
        <v>-3.251042288963224</v>
      </c>
      <c r="E18" s="88">
        <f>IF((ROUND('Skema1-7_2016'!E18,0))=0,"-",((('Skema1-7_2017'!E18-'Skema1-7_2016'!E18)/'Skema1-7_2016'!E18))*100)</f>
        <v>4.2045939601997633</v>
      </c>
      <c r="F18" s="88">
        <f>IF((ROUND('Skema1-7_2016'!F18,0))=0,"-",((('Skema1-7_2017'!F18-'Skema1-7_2016'!F18)/'Skema1-7_2016'!F18))*100)</f>
        <v>-97.010709839558956</v>
      </c>
      <c r="G18" s="88">
        <f>IF((ROUND('Skema1-7_2016'!G18,0))=0,"-",((('Skema1-7_2017'!G18-'Skema1-7_2016'!G18)/'Skema1-7_2016'!G18))*100)</f>
        <v>-51.482060202661629</v>
      </c>
      <c r="H18" s="88">
        <f>IF((ROUND('Skema1-7_2016'!H18,0))=0,"-",((('Skema1-7_2017'!H18-'Skema1-7_2016'!H18)/'Skema1-7_2016'!H18))*100)</f>
        <v>-0.15192517062425231</v>
      </c>
      <c r="I18" s="88">
        <f>IF((ROUND('Skema1-7_2016'!I18,0))=0,"-",((('Skema1-7_2017'!I18-'Skema1-7_2016'!I18)/'Skema1-7_2016'!I18))*100)</f>
        <v>-60.115279707683598</v>
      </c>
      <c r="J18" s="88">
        <f>IF((ROUND('Skema1-7_2016'!J18,0))=0,"-",((('Skema1-7_2017'!J18-'Skema1-7_2016'!J18)/'Skema1-7_2016'!J18))*100)</f>
        <v>0.94909425249016155</v>
      </c>
      <c r="N18" s="39"/>
      <c r="O18" s="46"/>
      <c r="P18" s="44"/>
      <c r="Q18" s="39"/>
      <c r="R18" s="39"/>
    </row>
    <row r="19" spans="1:18" ht="13.5" customHeight="1" x14ac:dyDescent="0.2">
      <c r="A19" s="75">
        <f>+'(skema1-7_2016 - 16pl)'!A19</f>
        <v>6008</v>
      </c>
      <c r="B19" s="7" t="str">
        <f>+'(skema1-7_2016 - 16pl)'!B19</f>
        <v>Vejle-Give-Middelfart sygehuse</v>
      </c>
      <c r="C19" s="88">
        <f>IF((ROUND('Skema1-7_2016'!C19,0))=0,"-",((('Skema1-7_2017'!C19-'Skema1-7_2016'!C19)/'Skema1-7_2016'!C19))*100)</f>
        <v>1.1327727319945393</v>
      </c>
      <c r="D19" s="88">
        <f>IF((ROUND('Skema1-7_2016'!D19,0))=0,"-",((('Skema1-7_2017'!D19-'Skema1-7_2016'!D19)/'Skema1-7_2016'!D19))*100)</f>
        <v>-3.2461514824231639</v>
      </c>
      <c r="E19" s="88">
        <f>IF((ROUND('Skema1-7_2016'!E19,0))=0,"-",((('Skema1-7_2017'!E19-'Skema1-7_2016'!E19)/'Skema1-7_2016'!E19))*100)</f>
        <v>4.20365574638324</v>
      </c>
      <c r="F19" s="88">
        <f>IF((ROUND('Skema1-7_2016'!F19,0))=0,"-",((('Skema1-7_2017'!F19-'Skema1-7_2016'!F19)/'Skema1-7_2016'!F19))*100)</f>
        <v>-59.158313828587303</v>
      </c>
      <c r="G19" s="88">
        <f>IF((ROUND('Skema1-7_2016'!G19,0))=0,"-",((('Skema1-7_2017'!G19-'Skema1-7_2016'!G19)/'Skema1-7_2016'!G19))*100)</f>
        <v>-8.9516841819218698</v>
      </c>
      <c r="H19" s="88">
        <f>IF((ROUND('Skema1-7_2016'!H19,0))=0,"-",((('Skema1-7_2017'!H19-'Skema1-7_2016'!H19)/'Skema1-7_2016'!H19))*100)</f>
        <v>8.6249380440822581</v>
      </c>
      <c r="I19" s="88">
        <f>IF((ROUND('Skema1-7_2016'!I19,0))=0,"-",((('Skema1-7_2017'!I19-'Skema1-7_2016'!I19)/'Skema1-7_2016'!I19))*100)</f>
        <v>-131.74771116835288</v>
      </c>
      <c r="J19" s="88">
        <f>IF((ROUND('Skema1-7_2016'!J19,0))=0,"-",((('Skema1-7_2017'!J19-'Skema1-7_2016'!J19)/'Skema1-7_2016'!J19))*100)</f>
        <v>2.3258635739986895</v>
      </c>
      <c r="N19" s="39"/>
      <c r="O19" s="39"/>
      <c r="P19" s="39"/>
      <c r="Q19" s="39"/>
      <c r="R19" s="39"/>
    </row>
    <row r="20" spans="1:18" ht="13.5" customHeight="1" x14ac:dyDescent="0.2">
      <c r="A20" s="75">
        <f>+'(skema1-7_2016 - 16pl)'!A20</f>
        <v>6013</v>
      </c>
      <c r="B20" s="7" t="str">
        <f>+'(skema1-7_2016 - 16pl)'!B20</f>
        <v>De Vestdanske Friklinikker, Give</v>
      </c>
      <c r="C20" s="88">
        <f>IF((ROUND('Skema1-7_2016'!C20,0))=0,"-",((('Skema1-7_2017'!C20-'Skema1-7_2016'!C20)/'Skema1-7_2016'!C20))*100)</f>
        <v>-4.3664530544160307</v>
      </c>
      <c r="D20" s="88">
        <f>IF((ROUND('Skema1-7_2016'!D20,0))=0,"-",((('Skema1-7_2017'!D20-'Skema1-7_2016'!D20)/'Skema1-7_2016'!D20))*100)</f>
        <v>-6.2598734953567474</v>
      </c>
      <c r="E20" s="88">
        <f>IF((ROUND('Skema1-7_2016'!E20,0))=0,"-",((('Skema1-7_2017'!E20-'Skema1-7_2016'!E20)/'Skema1-7_2016'!E20))*100)</f>
        <v>0.89927283679704118</v>
      </c>
      <c r="F20" s="88" t="str">
        <f>IF((ROUND('Skema1-7_2016'!F20,0))=0,"-",((('Skema1-7_2017'!F20-'Skema1-7_2016'!F20)/'Skema1-7_2016'!F20))*100)</f>
        <v>-</v>
      </c>
      <c r="G20" s="88" t="str">
        <f>IF((ROUND('Skema1-7_2016'!G20,0))=0,"-",((('Skema1-7_2017'!G20-'Skema1-7_2016'!G20)/'Skema1-7_2016'!G20))*100)</f>
        <v>-</v>
      </c>
      <c r="H20" s="88" t="str">
        <f>IF((ROUND('Skema1-7_2016'!H20,0))=0,"-",((('Skema1-7_2017'!H20-'Skema1-7_2016'!H20)/'Skema1-7_2016'!H20))*100)</f>
        <v>-</v>
      </c>
      <c r="I20" s="88" t="str">
        <f>IF((ROUND('Skema1-7_2016'!I20,0))=0,"-",((('Skema1-7_2017'!I20-'Skema1-7_2016'!I20)/'Skema1-7_2016'!I20))*100)</f>
        <v>-</v>
      </c>
      <c r="J20" s="88">
        <f>IF((ROUND('Skema1-7_2016'!J20,0))=0,"-",((('Skema1-7_2017'!J20-'Skema1-7_2016'!J20)/'Skema1-7_2016'!J20))*100)</f>
        <v>-4.307051800428221</v>
      </c>
      <c r="N20" s="39"/>
      <c r="O20" s="39"/>
      <c r="P20" s="39"/>
      <c r="Q20" s="39"/>
      <c r="R20" s="39"/>
    </row>
    <row r="21" spans="1:18" ht="13.5" customHeight="1" x14ac:dyDescent="0.2">
      <c r="A21" s="75">
        <f>+'(skema1-7_2016 - 16pl)'!A21</f>
        <v>6006</v>
      </c>
      <c r="B21" s="7" t="str">
        <f>+'(skema1-7_2016 - 16pl)'!B21</f>
        <v>Hospitalenheden Horsens</v>
      </c>
      <c r="C21" s="88">
        <f>IF((ROUND('Skema1-7_2016'!C21,0))=0,"-",((('Skema1-7_2017'!C21-'Skema1-7_2016'!C21)/'Skema1-7_2016'!C21))*100)</f>
        <v>3.367443578240775</v>
      </c>
      <c r="D21" s="88">
        <f>IF((ROUND('Skema1-7_2016'!D21,0))=0,"-",((('Skema1-7_2017'!D21-'Skema1-7_2016'!D21)/'Skema1-7_2016'!D21))*100)</f>
        <v>3.2790294123620494</v>
      </c>
      <c r="E21" s="88">
        <f>IF((ROUND('Skema1-7_2016'!E21,0))=0,"-",((('Skema1-7_2017'!E21-'Skema1-7_2016'!E21)/'Skema1-7_2016'!E21))*100)</f>
        <v>3.8481247628649982</v>
      </c>
      <c r="F21" s="88" t="str">
        <f>IF((ROUND('Skema1-7_2016'!F21,0))=0,"-",((('Skema1-7_2017'!F21-'Skema1-7_2016'!F21)/'Skema1-7_2016'!F21))*100)</f>
        <v>-</v>
      </c>
      <c r="G21" s="88">
        <f>IF((ROUND('Skema1-7_2016'!G21,0))=0,"-",((('Skema1-7_2017'!G21-'Skema1-7_2016'!G21)/'Skema1-7_2016'!G21))*100)</f>
        <v>-41.400021525087141</v>
      </c>
      <c r="H21" s="88">
        <f>IF((ROUND('Skema1-7_2016'!H21,0))=0,"-",((('Skema1-7_2017'!H21-'Skema1-7_2016'!H21)/'Skema1-7_2016'!H21))*100)</f>
        <v>2.0765145220464882</v>
      </c>
      <c r="I21" s="88">
        <f>IF((ROUND('Skema1-7_2016'!I21,0))=0,"-",((('Skema1-7_2017'!I21-'Skema1-7_2016'!I21)/'Skema1-7_2016'!I21))*100)</f>
        <v>-40.825498227815856</v>
      </c>
      <c r="J21" s="88">
        <f>IF((ROUND('Skema1-7_2016'!J21,0))=0,"-",((('Skema1-7_2017'!J21-'Skema1-7_2016'!J21)/'Skema1-7_2016'!J21))*100)</f>
        <v>2.4713903152195007</v>
      </c>
      <c r="N21" s="39"/>
      <c r="O21" s="39"/>
      <c r="P21" s="39"/>
      <c r="Q21" s="39"/>
      <c r="R21" s="39"/>
    </row>
    <row r="22" spans="1:18" ht="13.5" customHeight="1" x14ac:dyDescent="0.2">
      <c r="A22" s="75">
        <f>+'(skema1-7_2016 - 16pl)'!A22</f>
        <v>6650</v>
      </c>
      <c r="B22" s="7" t="str">
        <f>+'(skema1-7_2016 - 16pl)'!B22</f>
        <v>Hospitalsenheden Vest</v>
      </c>
      <c r="C22" s="88">
        <f>IF((ROUND('Skema1-7_2016'!C22,0))=0,"-",((('Skema1-7_2017'!C22-'Skema1-7_2016'!C22)/'Skema1-7_2016'!C22))*100)</f>
        <v>1.5830914927814768</v>
      </c>
      <c r="D22" s="88">
        <f>IF((ROUND('Skema1-7_2016'!D22,0))=0,"-",((('Skema1-7_2017'!D22-'Skema1-7_2016'!D22)/'Skema1-7_2016'!D22))*100)</f>
        <v>2.4284041535179797</v>
      </c>
      <c r="E22" s="88">
        <f>IF((ROUND('Skema1-7_2016'!E22,0))=0,"-",((('Skema1-7_2017'!E22-'Skema1-7_2016'!E22)/'Skema1-7_2016'!E22))*100)</f>
        <v>2.2447005106211835</v>
      </c>
      <c r="F22" s="88" t="str">
        <f>IF((ROUND('Skema1-7_2016'!F22,0))=0,"-",((('Skema1-7_2017'!F22-'Skema1-7_2016'!F22)/'Skema1-7_2016'!F22))*100)</f>
        <v>-</v>
      </c>
      <c r="G22" s="88">
        <f>IF((ROUND('Skema1-7_2016'!G22,0))=0,"-",((('Skema1-7_2017'!G22-'Skema1-7_2016'!G22)/'Skema1-7_2016'!G22))*100)</f>
        <v>-69.304077673478474</v>
      </c>
      <c r="H22" s="88">
        <f>IF((ROUND('Skema1-7_2016'!H22,0))=0,"-",((('Skema1-7_2017'!H22-'Skema1-7_2016'!H22)/'Skema1-7_2016'!H22))*100)</f>
        <v>-1.2941034278164854</v>
      </c>
      <c r="I22" s="88">
        <f>IF((ROUND('Skema1-7_2016'!I22,0))=0,"-",((('Skema1-7_2017'!I22-'Skema1-7_2016'!I22)/'Skema1-7_2016'!I22))*100)</f>
        <v>24.374816944069764</v>
      </c>
      <c r="J22" s="88">
        <f>IF((ROUND('Skema1-7_2016'!J22,0))=0,"-",((('Skema1-7_2017'!J22-'Skema1-7_2016'!J22)/'Skema1-7_2016'!J22))*100)</f>
        <v>2.3123855322728071</v>
      </c>
      <c r="N22" s="39"/>
      <c r="O22" s="39"/>
      <c r="P22" s="39"/>
      <c r="Q22" s="39"/>
      <c r="R22" s="39"/>
    </row>
    <row r="23" spans="1:18" ht="13.5" customHeight="1" x14ac:dyDescent="0.2">
      <c r="A23" s="75">
        <f>+'(skema1-7_2016 - 16pl)'!A23</f>
        <v>6620</v>
      </c>
      <c r="B23" s="7" t="str">
        <f>+'(skema1-7_2016 - 16pl)'!B23</f>
        <v>Aarhus Universitetshospital</v>
      </c>
      <c r="C23" s="88">
        <f>IF((ROUND('Skema1-7_2016'!C23,0))=0,"-",((('Skema1-7_2017'!C23-'Skema1-7_2016'!C23)/'Skema1-7_2016'!C23))*100)</f>
        <v>3.9039137015563385</v>
      </c>
      <c r="D23" s="88">
        <f>IF((ROUND('Skema1-7_2016'!D23,0))=0,"-",((('Skema1-7_2017'!D23-'Skema1-7_2016'!D23)/'Skema1-7_2016'!D23))*100)</f>
        <v>2.9152381316716736</v>
      </c>
      <c r="E23" s="88">
        <f>IF((ROUND('Skema1-7_2016'!E23,0))=0,"-",((('Skema1-7_2017'!E23-'Skema1-7_2016'!E23)/'Skema1-7_2016'!E23))*100)</f>
        <v>3.6487169280721035</v>
      </c>
      <c r="F23" s="88" t="str">
        <f>IF((ROUND('Skema1-7_2016'!F23,0))=0,"-",((('Skema1-7_2017'!F23-'Skema1-7_2016'!F23)/'Skema1-7_2016'!F23))*100)</f>
        <v>-</v>
      </c>
      <c r="G23" s="88">
        <f>IF((ROUND('Skema1-7_2016'!G23,0))=0,"-",((('Skema1-7_2017'!G23-'Skema1-7_2016'!G23)/'Skema1-7_2016'!G23))*100)</f>
        <v>-1.7454491391820399</v>
      </c>
      <c r="H23" s="88">
        <f>IF((ROUND('Skema1-7_2016'!H23,0))=0,"-",((('Skema1-7_2017'!H23-'Skema1-7_2016'!H23)/'Skema1-7_2016'!H23))*100)</f>
        <v>-7.7833536146655264</v>
      </c>
      <c r="I23" s="88">
        <f>IF((ROUND('Skema1-7_2016'!I23,0))=0,"-",((('Skema1-7_2017'!I23-'Skema1-7_2016'!I23)/'Skema1-7_2016'!I23))*100)</f>
        <v>15.024945146209195</v>
      </c>
      <c r="J23" s="88">
        <f>IF((ROUND('Skema1-7_2016'!J23,0))=0,"-",((('Skema1-7_2017'!J23-'Skema1-7_2016'!J23)/'Skema1-7_2016'!J23))*100)</f>
        <v>3.1215968905862148</v>
      </c>
      <c r="N23" s="39"/>
      <c r="O23" s="39"/>
      <c r="P23" s="39"/>
      <c r="Q23" s="39"/>
      <c r="R23" s="39"/>
    </row>
    <row r="24" spans="1:18" ht="13.5" customHeight="1" x14ac:dyDescent="0.2">
      <c r="A24" s="75">
        <f>+'(skema1-7_2016 - 16pl)'!A24</f>
        <v>7005</v>
      </c>
      <c r="B24" s="7" t="str">
        <f>+'(skema1-7_2016 - 16pl)'!B24</f>
        <v>Regionshospitalet Randers</v>
      </c>
      <c r="C24" s="88">
        <f>IF((ROUND('Skema1-7_2016'!C24,0))=0,"-",((('Skema1-7_2017'!C24-'Skema1-7_2016'!C24)/'Skema1-7_2016'!C24))*100)</f>
        <v>-0.58347456359775463</v>
      </c>
      <c r="D24" s="88">
        <f>IF((ROUND('Skema1-7_2016'!D24,0))=0,"-",((('Skema1-7_2017'!D24-'Skema1-7_2016'!D24)/'Skema1-7_2016'!D24))*100)</f>
        <v>-3.1021502082521083E-2</v>
      </c>
      <c r="E24" s="88">
        <f>IF((ROUND('Skema1-7_2016'!E24,0))=0,"-",((('Skema1-7_2017'!E24-'Skema1-7_2016'!E24)/'Skema1-7_2016'!E24))*100)</f>
        <v>-0.21237554183012583</v>
      </c>
      <c r="F24" s="88" t="str">
        <f>IF((ROUND('Skema1-7_2016'!F24,0))=0,"-",((('Skema1-7_2017'!F24-'Skema1-7_2016'!F24)/'Skema1-7_2016'!F24))*100)</f>
        <v>-</v>
      </c>
      <c r="G24" s="88">
        <f>IF((ROUND('Skema1-7_2016'!G24,0))=0,"-",((('Skema1-7_2017'!G24-'Skema1-7_2016'!G24)/'Skema1-7_2016'!G24))*100)</f>
        <v>479.52061139416395</v>
      </c>
      <c r="H24" s="88">
        <f>IF((ROUND('Skema1-7_2016'!H24,0))=0,"-",((('Skema1-7_2017'!H24-'Skema1-7_2016'!H24)/'Skema1-7_2016'!H24))*100)</f>
        <v>-48.60107783598945</v>
      </c>
      <c r="I24" s="88">
        <f>IF((ROUND('Skema1-7_2016'!I24,0))=0,"-",((('Skema1-7_2017'!I24-'Skema1-7_2016'!I24)/'Skema1-7_2016'!I24))*100)</f>
        <v>-17.090447498166743</v>
      </c>
      <c r="J24" s="88">
        <f>IF((ROUND('Skema1-7_2016'!J24,0))=0,"-",((('Skema1-7_2017'!J24-'Skema1-7_2016'!J24)/'Skema1-7_2016'!J24))*100)</f>
        <v>0.94022562419408884</v>
      </c>
      <c r="N24" s="39"/>
      <c r="O24" s="39"/>
      <c r="P24" s="39"/>
      <c r="Q24" s="39"/>
      <c r="R24" s="39"/>
    </row>
    <row r="25" spans="1:18" ht="13.5" customHeight="1" x14ac:dyDescent="0.2">
      <c r="A25" s="75">
        <f>+'(skema1-7_2016 - 16pl)'!A25</f>
        <v>6630</v>
      </c>
      <c r="B25" s="7" t="str">
        <f>+'(skema1-7_2016 - 16pl)'!B25</f>
        <v>Hospitalsenhed Midt</v>
      </c>
      <c r="C25" s="88">
        <f>IF((ROUND('Skema1-7_2016'!C25,0))=0,"-",((('Skema1-7_2017'!C25-'Skema1-7_2016'!C25)/'Skema1-7_2016'!C25))*100)</f>
        <v>-1.1723096014462537</v>
      </c>
      <c r="D25" s="88">
        <f>IF((ROUND('Skema1-7_2016'!D25,0))=0,"-",((('Skema1-7_2017'!D25-'Skema1-7_2016'!D25)/'Skema1-7_2016'!D25))*100)</f>
        <v>-0.37075322538721639</v>
      </c>
      <c r="E25" s="88">
        <f>IF((ROUND('Skema1-7_2016'!E25,0))=0,"-",((('Skema1-7_2017'!E25-'Skema1-7_2016'!E25)/'Skema1-7_2016'!E25))*100)</f>
        <v>-0.55221790536919135</v>
      </c>
      <c r="F25" s="88" t="str">
        <f>IF((ROUND('Skema1-7_2016'!F25,0))=0,"-",((('Skema1-7_2017'!F25-'Skema1-7_2016'!F25)/'Skema1-7_2016'!F25))*100)</f>
        <v>-</v>
      </c>
      <c r="G25" s="88">
        <f>IF((ROUND('Skema1-7_2016'!G25,0))=0,"-",((('Skema1-7_2017'!G25-'Skema1-7_2016'!G25)/'Skema1-7_2016'!G25))*100)</f>
        <v>-20.835195206036122</v>
      </c>
      <c r="H25" s="88">
        <f>IF((ROUND('Skema1-7_2016'!H25,0))=0,"-",((('Skema1-7_2017'!H25-'Skema1-7_2016'!H25)/'Skema1-7_2016'!H25))*100)</f>
        <v>12.058618395965347</v>
      </c>
      <c r="I25" s="88">
        <f>IF((ROUND('Skema1-7_2016'!I25,0))=0,"-",((('Skema1-7_2017'!I25-'Skema1-7_2016'!I25)/'Skema1-7_2016'!I25))*100)</f>
        <v>487.25044314162835</v>
      </c>
      <c r="J25" s="88">
        <f>IF((ROUND('Skema1-7_2016'!J25,0))=0,"-",((('Skema1-7_2017'!J25-'Skema1-7_2016'!J25)/'Skema1-7_2016'!J25))*100)</f>
        <v>-0.22352238823684809</v>
      </c>
      <c r="N25" s="39"/>
      <c r="O25" s="46"/>
      <c r="P25" s="46"/>
      <c r="Q25" s="39"/>
      <c r="R25" s="39"/>
    </row>
    <row r="26" spans="1:18" ht="13.5" customHeight="1" x14ac:dyDescent="0.2">
      <c r="A26" s="75">
        <f>+'(skema1-7_2016 - 16pl)'!A26</f>
        <v>8001</v>
      </c>
      <c r="B26" s="7" t="str">
        <f>+'(skema1-7_2016 - 16pl)'!B26</f>
        <v>Aalborg Universitetshospital</v>
      </c>
      <c r="C26" s="88">
        <f>IF((ROUND('Skema1-7_2016'!C26,0))=0,"-",((('Skema1-7_2017'!C26-'Skema1-7_2016'!C26)/'Skema1-7_2016'!C26))*100)</f>
        <v>2.182350269656006</v>
      </c>
      <c r="D26" s="88">
        <f>IF((ROUND('Skema1-7_2016'!D26,0))=0,"-",((('Skema1-7_2017'!D26-'Skema1-7_2016'!D26)/'Skema1-7_2016'!D26))*100)</f>
        <v>-2.234784571220076</v>
      </c>
      <c r="E26" s="88">
        <f>IF((ROUND('Skema1-7_2016'!E26,0))=0,"-",((('Skema1-7_2017'!E26-'Skema1-7_2016'!E26)/'Skema1-7_2016'!E26))*100)</f>
        <v>-3.9663150344052904</v>
      </c>
      <c r="F26" s="88" t="str">
        <f>IF((ROUND('Skema1-7_2016'!F26,0))=0,"-",((('Skema1-7_2017'!F26-'Skema1-7_2016'!F26)/'Skema1-7_2016'!F26))*100)</f>
        <v>-</v>
      </c>
      <c r="G26" s="88">
        <f>IF((ROUND('Skema1-7_2016'!G26,0))=0,"-",((('Skema1-7_2017'!G26-'Skema1-7_2016'!G26)/'Skema1-7_2016'!G26))*100)</f>
        <v>9.2276716659303712</v>
      </c>
      <c r="H26" s="88">
        <f>IF((ROUND('Skema1-7_2016'!H26,0))=0,"-",((('Skema1-7_2017'!H26-'Skema1-7_2016'!H26)/'Skema1-7_2016'!H26))*100)</f>
        <v>3.9870888584942246</v>
      </c>
      <c r="I26" s="88">
        <f>IF((ROUND('Skema1-7_2016'!I26,0))=0,"-",((('Skema1-7_2017'!I26-'Skema1-7_2016'!I26)/'Skema1-7_2016'!I26))*100)</f>
        <v>-0.7874672289472392</v>
      </c>
      <c r="J26" s="88">
        <f>IF((ROUND('Skema1-7_2016'!J26,0))=0,"-",((('Skema1-7_2017'!J26-'Skema1-7_2016'!J26)/'Skema1-7_2016'!J26))*100)</f>
        <v>1.2740776885340188</v>
      </c>
      <c r="N26" s="39"/>
      <c r="O26" s="39"/>
      <c r="P26" s="39"/>
      <c r="Q26" s="39"/>
      <c r="R26" s="39"/>
    </row>
    <row r="27" spans="1:18" ht="13.5" customHeight="1" x14ac:dyDescent="0.2">
      <c r="A27" s="75">
        <f>+'(skema1-7_2016 - 16pl)'!A27</f>
        <v>8003</v>
      </c>
      <c r="B27" s="7" t="str">
        <f>+'(skema1-7_2016 - 16pl)'!B27</f>
        <v>Regionshospitalet Nordjylland</v>
      </c>
      <c r="C27" s="88">
        <f>IF((ROUND('Skema1-7_2016'!C27,0))=0,"-",((('Skema1-7_2017'!C27-'Skema1-7_2016'!C27)/'Skema1-7_2016'!C27))*100)</f>
        <v>0.97454346816684012</v>
      </c>
      <c r="D27" s="88">
        <f>IF((ROUND('Skema1-7_2016'!D27,0))=0,"-",((('Skema1-7_2017'!D27-'Skema1-7_2016'!D27)/'Skema1-7_2016'!D27))*100)</f>
        <v>1.1320458068116677</v>
      </c>
      <c r="E27" s="88">
        <f>IF((ROUND('Skema1-7_2016'!E27,0))=0,"-",((('Skema1-7_2017'!E27-'Skema1-7_2016'!E27)/'Skema1-7_2016'!E27))*100)</f>
        <v>-4.345218118360834</v>
      </c>
      <c r="F27" s="88" t="str">
        <f>IF((ROUND('Skema1-7_2016'!F27,0))=0,"-",((('Skema1-7_2017'!F27-'Skema1-7_2016'!F27)/'Skema1-7_2016'!F27))*100)</f>
        <v>-</v>
      </c>
      <c r="G27" s="88">
        <f>IF((ROUND('Skema1-7_2016'!G27,0))=0,"-",((('Skema1-7_2017'!G27-'Skema1-7_2016'!G27)/'Skema1-7_2016'!G27))*100)</f>
        <v>-42.361192429125651</v>
      </c>
      <c r="H27" s="88">
        <f>IF((ROUND('Skema1-7_2016'!H27,0))=0,"-",((('Skema1-7_2017'!H27-'Skema1-7_2016'!H27)/'Skema1-7_2016'!H27))*100)</f>
        <v>-10.387680795297619</v>
      </c>
      <c r="I27" s="88">
        <f>IF((ROUND('Skema1-7_2016'!I27,0))=0,"-",((('Skema1-7_2017'!I27-'Skema1-7_2016'!I27)/'Skema1-7_2016'!I27))*100)</f>
        <v>-2.4979336769334188</v>
      </c>
      <c r="J27" s="88">
        <f>IF((ROUND('Skema1-7_2016'!J27,0))=0,"-",((('Skema1-7_2017'!J27-'Skema1-7_2016'!J27)/'Skema1-7_2016'!J27))*100)</f>
        <v>3.6365246160184932</v>
      </c>
      <c r="N27" s="39"/>
      <c r="O27" s="39"/>
      <c r="P27" s="39"/>
      <c r="Q27" s="39"/>
      <c r="R27" s="39"/>
    </row>
    <row r="28" spans="1:18" ht="13.5" customHeight="1" x14ac:dyDescent="0.2">
      <c r="A28" s="13"/>
      <c r="B28" s="13" t="s">
        <v>14</v>
      </c>
      <c r="C28" s="83"/>
      <c r="D28" s="83"/>
      <c r="E28" s="83"/>
      <c r="F28" s="83"/>
      <c r="G28" s="83"/>
      <c r="H28" s="83"/>
      <c r="I28" s="83"/>
      <c r="J28" s="151"/>
      <c r="K28" s="35"/>
      <c r="L28" s="39"/>
      <c r="N28" s="39"/>
      <c r="O28" s="39"/>
      <c r="P28" s="39"/>
      <c r="Q28" s="39"/>
      <c r="R28" s="39"/>
    </row>
    <row r="29" spans="1:18" ht="13.5" customHeight="1" x14ac:dyDescent="0.2">
      <c r="A29" s="37"/>
      <c r="B29" s="15"/>
      <c r="C29" s="3"/>
      <c r="D29" s="3"/>
      <c r="E29" s="3"/>
      <c r="F29" s="3"/>
      <c r="G29" s="3"/>
      <c r="H29" s="3"/>
      <c r="I29" s="3"/>
      <c r="J29" s="3"/>
      <c r="L29" s="39"/>
      <c r="N29" s="39"/>
      <c r="O29" s="39"/>
      <c r="P29" s="39"/>
      <c r="Q29" s="39"/>
      <c r="R29" s="39"/>
    </row>
    <row r="30" spans="1:18" ht="13.5" customHeight="1" x14ac:dyDescent="0.2">
      <c r="A30" s="37"/>
      <c r="B30" s="17" t="s">
        <v>28</v>
      </c>
      <c r="C30" s="84">
        <f>IF((ROUND('Skema1-7_2016'!C30,0))=0,"-",((('Skema1-7_2017'!C30-'Skema1-7_2016'!C30)/'Skema1-7_2016'!C30))*100)</f>
        <v>-5.3580228174797924</v>
      </c>
      <c r="D30" s="152">
        <f>IF((ROUND('Skema1-7_2016'!D30,0))=0,"-",((('Skema1-7_2017'!D30-'Skema1-7_2016'!D30)/'Skema1-7_2016'!D30))*100)</f>
        <v>215.30865402776502</v>
      </c>
      <c r="E30" s="152">
        <f>IF((ROUND('Skema1-7_2016'!E30,0))=0,"-",((('Skema1-7_2017'!E30-'Skema1-7_2016'!E30)/'Skema1-7_2016'!E30))*100)</f>
        <v>-6.417459776426071</v>
      </c>
      <c r="F30" s="152" t="str">
        <f>IF((ROUND('Skema1-7_2016'!F30,0))=0,"-",((('Skema1-7_2017'!F30-'Skema1-7_2016'!F30)/'Skema1-7_2016'!F30))*100)</f>
        <v>-</v>
      </c>
      <c r="G30" s="152">
        <f>IF((ROUND('Skema1-7_2016'!G30,0))=0,"-",((('Skema1-7_2017'!G30-'Skema1-7_2016'!G30)/'Skema1-7_2016'!G30))*100)</f>
        <v>-55.519122161107227</v>
      </c>
      <c r="H30" s="152">
        <f>IF((ROUND('Skema1-7_2016'!H30,0))=0,"-",((('Skema1-7_2017'!H30-'Skema1-7_2016'!H30)/'Skema1-7_2016'!H30))*100)</f>
        <v>3.7513622580327935E-2</v>
      </c>
      <c r="I30" s="152">
        <f>IF((ROUND('Skema1-7_2016'!I30,0))=0,"-",((('Skema1-7_2017'!I30-'Skema1-7_2016'!I30)/'Skema1-7_2016'!I30))*100)</f>
        <v>-28.859069765896223</v>
      </c>
      <c r="J30" s="192">
        <f>IF((ROUND('Skema1-7_2016'!J30,0))=0,"-",((('Skema1-7_2017'!J30-'Skema1-7_2016'!J30)/'Skema1-7_2016'!J30))*100)</f>
        <v>-0.58331075250997677</v>
      </c>
      <c r="L30" s="47"/>
      <c r="N30" s="39"/>
      <c r="O30" s="39"/>
      <c r="P30" s="39"/>
      <c r="Q30" s="39"/>
      <c r="R30" s="39"/>
    </row>
    <row r="31" spans="1:18" ht="13.5" customHeight="1" x14ac:dyDescent="0.2">
      <c r="A31" s="37"/>
      <c r="B31" s="19" t="s">
        <v>29</v>
      </c>
      <c r="C31" s="85">
        <f>IF((ROUND('Skema1-7_2016'!C31,0))=0,"-",((('Skema1-7_2017'!C31-'Skema1-7_2016'!C31)/'Skema1-7_2016'!C31))*100)</f>
        <v>1.4225487362147662</v>
      </c>
      <c r="D31" s="85">
        <f>IF((ROUND('Skema1-7_2016'!D31,0))=0,"-",((('Skema1-7_2017'!D31-'Skema1-7_2016'!D31)/'Skema1-7_2016'!D31))*100)</f>
        <v>0.51171411996167426</v>
      </c>
      <c r="E31" s="85">
        <f>IF((ROUND('Skema1-7_2016'!E31,0))=0,"-",((('Skema1-7_2017'!E31-'Skema1-7_2016'!E31)/'Skema1-7_2016'!E31))*100)</f>
        <v>1.0769715910984206</v>
      </c>
      <c r="F31" s="85" t="str">
        <f>IF((ROUND('Skema1-7_2016'!F31,0))=0,"-",((('Skema1-7_2017'!F31-'Skema1-7_2016'!F31)/'Skema1-7_2016'!F31))*100)</f>
        <v>-</v>
      </c>
      <c r="G31" s="85">
        <f>IF((ROUND('Skema1-7_2016'!G31,0))=0,"-",((('Skema1-7_2017'!G31-'Skema1-7_2016'!G31)/'Skema1-7_2016'!G31))*100)</f>
        <v>16.941299440900242</v>
      </c>
      <c r="H31" s="85">
        <f>IF((ROUND('Skema1-7_2016'!H31,0))=0,"-",((('Skema1-7_2017'!H31-'Skema1-7_2016'!H31)/'Skema1-7_2016'!H31))*100)</f>
        <v>1.7541761274538905</v>
      </c>
      <c r="I31" s="81">
        <f>IF((ROUND('Skema1-7_2016'!I31,0))=0,"-",((('Skema1-7_2017'!I31-'Skema1-7_2016'!I31)/'Skema1-7_2016'!I31))*100)</f>
        <v>-22.976469883697522</v>
      </c>
      <c r="J31" s="193">
        <f>IF((ROUND('Skema1-7_2016'!J31,0))=0,"-",((('Skema1-7_2017'!J31-'Skema1-7_2016'!J31)/'Skema1-7_2016'!J31))*100)</f>
        <v>1.1927595031843716</v>
      </c>
      <c r="L31" s="47"/>
      <c r="N31" s="46"/>
      <c r="O31" s="46"/>
      <c r="P31" s="46"/>
      <c r="Q31" s="39"/>
      <c r="R31" s="39"/>
    </row>
    <row r="32" spans="1:18" ht="13.5" customHeight="1" x14ac:dyDescent="0.2">
      <c r="A32" s="37"/>
      <c r="B32" s="19" t="s">
        <v>30</v>
      </c>
      <c r="C32" s="85">
        <f>IF((ROUND('Skema1-7_2016'!C32,0))=0,"-",((('Skema1-7_2017'!C32-'Skema1-7_2016'!C32)/'Skema1-7_2016'!C32))*100)</f>
        <v>1.676803857523274</v>
      </c>
      <c r="D32" s="85">
        <f>IF((ROUND('Skema1-7_2016'!D32,0))=0,"-",((('Skema1-7_2017'!D32-'Skema1-7_2016'!D32)/'Skema1-7_2016'!D32))*100)</f>
        <v>-2.7460029999954263</v>
      </c>
      <c r="E32" s="85">
        <f>IF((ROUND('Skema1-7_2016'!E32,0))=0,"-",((('Skema1-7_2017'!E32-'Skema1-7_2016'!E32)/'Skema1-7_2016'!E32))*100)</f>
        <v>4.7446709042520601</v>
      </c>
      <c r="F32" s="85">
        <f>IF((ROUND('Skema1-7_2016'!F32,0))=0,"-",((('Skema1-7_2017'!F32-'Skema1-7_2016'!F32)/'Skema1-7_2016'!F32))*100)</f>
        <v>-57.014021165501497</v>
      </c>
      <c r="G32" s="85">
        <f>IF((ROUND('Skema1-7_2016'!G32,0))=0,"-",((('Skema1-7_2017'!G32-'Skema1-7_2016'!G32)/'Skema1-7_2016'!G32))*100)</f>
        <v>-5.4996372895619778</v>
      </c>
      <c r="H32" s="85">
        <f>IF((ROUND('Skema1-7_2016'!H32,0))=0,"-",((('Skema1-7_2017'!H32-'Skema1-7_2016'!H32)/'Skema1-7_2016'!H32))*100)</f>
        <v>1.8800221617846664</v>
      </c>
      <c r="I32" s="81" t="str">
        <f>IF((ROUND('Skema1-7_2016'!I32,0))=0,"-",((('Skema1-7_2017'!I32-'Skema1-7_2016'!I32)/'Skema1-7_2016'!I32))*100)</f>
        <v>-</v>
      </c>
      <c r="J32" s="193">
        <f>IF((ROUND('Skema1-7_2016'!J32,0))=0,"-",((('Skema1-7_2017'!J32-'Skema1-7_2016'!J32)/'Skema1-7_2016'!J32))*100)</f>
        <v>1.7846940407478991</v>
      </c>
      <c r="L32" s="47"/>
      <c r="N32" s="46"/>
      <c r="O32" s="46"/>
      <c r="P32" s="46"/>
      <c r="Q32" s="39"/>
      <c r="R32" s="39"/>
    </row>
    <row r="33" spans="1:18" ht="13.5" customHeight="1" x14ac:dyDescent="0.2">
      <c r="A33" s="37"/>
      <c r="B33" s="19" t="s">
        <v>31</v>
      </c>
      <c r="C33" s="85">
        <f>IF((ROUND('Skema1-7_2016'!C33,0))=0,"-",((('Skema1-7_2017'!C33-'Skema1-7_2016'!C33)/'Skema1-7_2016'!C33))*100)</f>
        <v>2.1784607987117357</v>
      </c>
      <c r="D33" s="85">
        <f>IF((ROUND('Skema1-7_2016'!D33,0))=0,"-",((('Skema1-7_2017'!D33-'Skema1-7_2016'!D33)/'Skema1-7_2016'!D33))*100)</f>
        <v>2.1255965479120684</v>
      </c>
      <c r="E33" s="85">
        <f>IF((ROUND('Skema1-7_2016'!E33,0))=0,"-",((('Skema1-7_2017'!E33-'Skema1-7_2016'!E33)/'Skema1-7_2016'!E33))*100)</f>
        <v>2.3638026164385857</v>
      </c>
      <c r="F33" s="85" t="str">
        <f>IF((ROUND('Skema1-7_2016'!F33,0))=0,"-",((('Skema1-7_2017'!F33-'Skema1-7_2016'!F33)/'Skema1-7_2016'!F33))*100)</f>
        <v>-</v>
      </c>
      <c r="G33" s="85">
        <f>IF((ROUND('Skema1-7_2016'!G33,0))=0,"-",((('Skema1-7_2017'!G33-'Skema1-7_2016'!G33)/'Skema1-7_2016'!G33))*100)</f>
        <v>-16.499485036348503</v>
      </c>
      <c r="H33" s="85">
        <f>IF((ROUND('Skema1-7_2016'!H33,0))=0,"-",((('Skema1-7_2017'!H33-'Skema1-7_2016'!H33)/'Skema1-7_2016'!H33))*100)</f>
        <v>9.4927364883321819E-2</v>
      </c>
      <c r="I33" s="81">
        <f>IF((ROUND('Skema1-7_2016'!I33,0))=0,"-",((('Skema1-7_2017'!I33-'Skema1-7_2016'!I33)/'Skema1-7_2016'!I33))*100)</f>
        <v>182.30155215140817</v>
      </c>
      <c r="J33" s="193">
        <f>IF((ROUND('Skema1-7_2016'!J33,0))=0,"-",((('Skema1-7_2017'!J33-'Skema1-7_2016'!J33)/'Skema1-7_2016'!J33))*100)</f>
        <v>2.1649919594435909</v>
      </c>
      <c r="L33" s="47"/>
      <c r="N33" s="46"/>
      <c r="O33" s="46"/>
      <c r="P33" s="46"/>
      <c r="Q33" s="39"/>
      <c r="R33" s="39"/>
    </row>
    <row r="34" spans="1:18" ht="13.5" customHeight="1" x14ac:dyDescent="0.2">
      <c r="A34" s="38"/>
      <c r="B34" s="20" t="s">
        <v>32</v>
      </c>
      <c r="C34" s="86">
        <f>IF((ROUND('Skema1-7_2016'!C34,0))=0,"-",((('Skema1-7_2017'!C34-'Skema1-7_2016'!C34)/'Skema1-7_2016'!C34))*100)</f>
        <v>1.8980728923769681</v>
      </c>
      <c r="D34" s="86">
        <f>IF((ROUND('Skema1-7_2016'!D34,0))=0,"-",((('Skema1-7_2017'!D34-'Skema1-7_2016'!D34)/'Skema1-7_2016'!D34))*100)</f>
        <v>-1.3363163693264564</v>
      </c>
      <c r="E34" s="86">
        <f>IF((ROUND('Skema1-7_2016'!E34,0))=0,"-",((('Skema1-7_2017'!E34-'Skema1-7_2016'!E34)/'Skema1-7_2016'!E34))*100)</f>
        <v>-4.0761802114902705</v>
      </c>
      <c r="F34" s="86" t="str">
        <f>IF((ROUND('Skema1-7_2016'!F34,0))=0,"-",((('Skema1-7_2017'!F34-'Skema1-7_2016'!F34)/'Skema1-7_2016'!F34))*100)</f>
        <v>-</v>
      </c>
      <c r="G34" s="86">
        <f>IF((ROUND('Skema1-7_2016'!G34,0))=0,"-",((('Skema1-7_2017'!G34-'Skema1-7_2016'!G34)/'Skema1-7_2016'!G34))*100)</f>
        <v>-10.722801437271858</v>
      </c>
      <c r="H34" s="86">
        <f>IF((ROUND('Skema1-7_2016'!H34,0))=0,"-",((('Skema1-7_2017'!H34-'Skema1-7_2016'!H34)/'Skema1-7_2016'!H34))*100)</f>
        <v>1.8844824789023848</v>
      </c>
      <c r="I34" s="86">
        <f>IF((ROUND('Skema1-7_2016'!I34,0))=0,"-",((('Skema1-7_2017'!I34-'Skema1-7_2016'!I34)/'Skema1-7_2016'!I34))*100)</f>
        <v>-28.731141586557307</v>
      </c>
      <c r="J34" s="194">
        <f>IF((ROUND('Skema1-7_2016'!J34,0))=0,"-",((('Skema1-7_2017'!J34-'Skema1-7_2016'!J34)/'Skema1-7_2016'!J34))*100)</f>
        <v>1.8224336459182546</v>
      </c>
      <c r="L34" s="47"/>
      <c r="N34" s="46"/>
      <c r="O34" s="46"/>
      <c r="P34" s="46"/>
      <c r="Q34" s="39"/>
      <c r="R34" s="39"/>
    </row>
    <row r="35" spans="1:18" ht="13.5" customHeight="1" x14ac:dyDescent="0.2">
      <c r="A35" s="38"/>
      <c r="B35" s="13" t="s">
        <v>14</v>
      </c>
      <c r="C35" s="87">
        <f>IF((ROUND('Skema1-7_2016'!C35,0))=0,"-",((('Skema1-7_2017'!C35-'Skema1-7_2016'!C35)/'Skema1-7_2016'!C35))*100)</f>
        <v>-0.44986622270399568</v>
      </c>
      <c r="D35" s="87">
        <f>IF((ROUND('Skema1-7_2016'!D35,0))=0,"-",((('Skema1-7_2017'!D35-'Skema1-7_2016'!D35)/'Skema1-7_2016'!D35))*100)</f>
        <v>32.457865813701225</v>
      </c>
      <c r="E35" s="87">
        <f>IF((ROUND('Skema1-7_2016'!E35,0))=0,"-",((('Skema1-7_2017'!E35-'Skema1-7_2016'!E35)/'Skema1-7_2016'!E35))*100)</f>
        <v>-3.4662164732299745</v>
      </c>
      <c r="F35" s="87">
        <f>IF((ROUND('Skema1-7_2016'!F35,0))=0,"-",((('Skema1-7_2017'!F35-'Skema1-7_2016'!F35)/'Skema1-7_2016'!F35))*100)</f>
        <v>-57.014021165501497</v>
      </c>
      <c r="G35" s="87">
        <f>IF((ROUND('Skema1-7_2016'!G35,0))=0,"-",((('Skema1-7_2017'!G35-'Skema1-7_2016'!G35)/'Skema1-7_2016'!G35))*100)</f>
        <v>-30.351253399975359</v>
      </c>
      <c r="H35" s="87">
        <f>IF((ROUND('Skema1-7_2016'!H35,0))=0,"-",((('Skema1-7_2017'!H35-'Skema1-7_2016'!H35)/'Skema1-7_2016'!H35))*100)</f>
        <v>-8.1984114489014974</v>
      </c>
      <c r="I35" s="87">
        <f>IF((ROUND('Skema1-7_2016'!I35,0))=0,"-",((('Skema1-7_2017'!I35-'Skema1-7_2016'!I35)/'Skema1-7_2016'!I35))*100)</f>
        <v>-15.052893324611444</v>
      </c>
      <c r="J35" s="195">
        <f>IF((ROUND('Skema1-7_2016'!J35,0))=0,"-",((('Skema1-7_2017'!J35-'Skema1-7_2016'!J35)/'Skema1-7_2016'!J35))*100)</f>
        <v>0.96854802867253098</v>
      </c>
      <c r="L35" s="39"/>
      <c r="M35" s="39"/>
      <c r="N35" s="46"/>
      <c r="O35" s="46"/>
      <c r="P35" s="46"/>
      <c r="Q35" s="39"/>
      <c r="R35" s="39"/>
    </row>
    <row r="36" spans="1:18" ht="13.5" customHeight="1" x14ac:dyDescent="0.2">
      <c r="C36" s="25"/>
      <c r="N36" s="39"/>
      <c r="O36" s="39"/>
      <c r="P36" s="39"/>
      <c r="Q36" s="39"/>
      <c r="R36" s="39"/>
    </row>
    <row r="37" spans="1:18" ht="13.5" customHeight="1" x14ac:dyDescent="0.2">
      <c r="D37" s="36"/>
      <c r="E37" s="36"/>
      <c r="N37" s="39"/>
      <c r="O37" s="39"/>
      <c r="P37" s="39"/>
      <c r="Q37" s="39"/>
      <c r="R37" s="39"/>
    </row>
    <row r="38" spans="1:18" ht="13.5" customHeight="1" x14ac:dyDescent="0.2">
      <c r="N38" s="39"/>
      <c r="O38" s="39"/>
      <c r="P38" s="39"/>
      <c r="Q38" s="39"/>
      <c r="R38" s="39"/>
    </row>
    <row r="39" spans="1:18" ht="13.5" customHeight="1" x14ac:dyDescent="0.2">
      <c r="N39" s="39"/>
      <c r="O39" s="39"/>
      <c r="P39" s="39"/>
      <c r="Q39" s="39"/>
      <c r="R39" s="39"/>
    </row>
    <row r="40" spans="1:18" ht="13.5" customHeight="1" x14ac:dyDescent="0.2">
      <c r="N40" s="39"/>
      <c r="O40" s="39"/>
      <c r="P40" s="39"/>
      <c r="Q40" s="39"/>
      <c r="R40" s="39"/>
    </row>
    <row r="41" spans="1:18" ht="13.5" customHeight="1" x14ac:dyDescent="0.2">
      <c r="N41" s="39"/>
      <c r="O41" s="39"/>
      <c r="P41" s="39"/>
      <c r="Q41" s="39"/>
      <c r="R41" s="39"/>
    </row>
    <row r="42" spans="1:18" ht="13.5" customHeight="1" x14ac:dyDescent="0.2">
      <c r="N42" s="39"/>
      <c r="O42" s="39"/>
      <c r="P42" s="39"/>
      <c r="Q42" s="39"/>
      <c r="R42" s="39"/>
    </row>
    <row r="43" spans="1:18" ht="13.5" customHeight="1" x14ac:dyDescent="0.2">
      <c r="N43" s="39"/>
      <c r="O43" s="39"/>
      <c r="P43" s="39"/>
      <c r="Q43" s="39"/>
      <c r="R43" s="39"/>
    </row>
    <row r="44" spans="1:18" x14ac:dyDescent="0.2">
      <c r="N44" s="39"/>
      <c r="O44" s="39"/>
      <c r="P44" s="39"/>
      <c r="Q44" s="39"/>
      <c r="R44" s="39"/>
    </row>
  </sheetData>
  <pageMargins left="0.51181102362204722" right="0.43307086614173229" top="0.51181102362204722" bottom="0.19685039370078741" header="0.23622047244094491" footer="0.23622047244094491"/>
  <pageSetup paperSize="9" scale="64" orientation="landscape" horizontalDpi="300" verticalDpi="300" r:id="rId1"/>
  <headerFooter alignWithMargins="0">
    <oddHeader>&amp;CSide &amp;P /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zoomScaleNormal="100" workbookViewId="0">
      <selection activeCell="F4" sqref="F4"/>
    </sheetView>
  </sheetViews>
  <sheetFormatPr defaultColWidth="9.140625" defaultRowHeight="12" x14ac:dyDescent="0.2"/>
  <cols>
    <col min="1" max="1" width="8.5703125" style="38" customWidth="1"/>
    <col min="2" max="2" width="39.28515625" style="24" customWidth="1"/>
    <col min="3" max="3" width="20.140625" style="26" customWidth="1"/>
    <col min="4" max="7" width="14.28515625" style="24" customWidth="1"/>
    <col min="8" max="8" width="9.140625" style="24"/>
    <col min="9" max="9" width="9.140625" style="24" customWidth="1"/>
    <col min="10" max="16384" width="9.140625" style="24"/>
  </cols>
  <sheetData>
    <row r="1" spans="1:14" ht="15.75" x14ac:dyDescent="0.25">
      <c r="A1" s="72" t="str">
        <f>'Skema1-7_2016'!A1</f>
        <v>Endelig version 13. februar 2019</v>
      </c>
    </row>
    <row r="2" spans="1:14" ht="13.5" customHeight="1" x14ac:dyDescent="0.2">
      <c r="A2" s="89" t="s">
        <v>176</v>
      </c>
      <c r="B2" s="39"/>
      <c r="C2" s="28"/>
      <c r="D2" s="38"/>
    </row>
    <row r="3" spans="1:14" ht="13.5" customHeight="1" x14ac:dyDescent="0.2">
      <c r="A3" s="90" t="s">
        <v>38</v>
      </c>
      <c r="B3" s="39"/>
      <c r="C3" s="28"/>
    </row>
    <row r="4" spans="1:14" ht="54" customHeight="1" x14ac:dyDescent="0.2">
      <c r="A4" s="73" t="s">
        <v>6</v>
      </c>
      <c r="B4" s="73" t="s">
        <v>0</v>
      </c>
      <c r="C4" s="12" t="s">
        <v>15</v>
      </c>
      <c r="D4" s="12" t="s">
        <v>16</v>
      </c>
      <c r="E4" s="12" t="s">
        <v>23</v>
      </c>
      <c r="F4" s="12" t="s">
        <v>21</v>
      </c>
      <c r="G4" s="12" t="s">
        <v>22</v>
      </c>
    </row>
    <row r="5" spans="1:14" ht="13.5" customHeight="1" x14ac:dyDescent="0.2">
      <c r="A5" s="74">
        <f>+'(skema1-7_2016 - 16pl)'!A5</f>
        <v>1301</v>
      </c>
      <c r="B5" s="4" t="str">
        <f>+'(skema1-7_2016 - 16pl)'!B5</f>
        <v>Rigshospitalet</v>
      </c>
      <c r="C5" s="96">
        <f>'Skema1-7_2016'!J5</f>
        <v>9226001.7193602063</v>
      </c>
      <c r="D5" s="82">
        <v>282253.58351997391</v>
      </c>
      <c r="E5" s="82">
        <f>C5-D5</f>
        <v>8943748.1358402316</v>
      </c>
      <c r="F5" s="82">
        <v>1483325.6923407312</v>
      </c>
      <c r="G5" s="91">
        <f>E5-F5</f>
        <v>7460422.4434994999</v>
      </c>
      <c r="I5" s="3"/>
      <c r="J5" s="3"/>
      <c r="K5" s="39"/>
      <c r="L5" s="3"/>
      <c r="M5" s="3"/>
      <c r="N5" s="35"/>
    </row>
    <row r="6" spans="1:14" ht="13.5" customHeight="1" x14ac:dyDescent="0.2">
      <c r="A6" s="75">
        <f>+'(skema1-7_2016 - 16pl)'!A6</f>
        <v>1309</v>
      </c>
      <c r="B6" s="7" t="str">
        <f>+'(skema1-7_2016 - 16pl)'!B6</f>
        <v>Bispebjerg og Frederiksberg Hospital</v>
      </c>
      <c r="C6" s="96">
        <f>'Skema1-7_2016'!J6</f>
        <v>2462876.1978553985</v>
      </c>
      <c r="D6" s="82">
        <v>83810.508907846437</v>
      </c>
      <c r="E6" s="82">
        <f t="shared" ref="E6:E27" si="0">C6-D6</f>
        <v>2379065.6889475519</v>
      </c>
      <c r="F6" s="82">
        <v>100529.98080093737</v>
      </c>
      <c r="G6" s="91">
        <f t="shared" ref="G6:G27" si="1">E6-F6</f>
        <v>2278535.7081466145</v>
      </c>
      <c r="I6" s="3"/>
      <c r="J6" s="3"/>
      <c r="K6" s="39"/>
      <c r="L6" s="3"/>
      <c r="M6" s="3"/>
    </row>
    <row r="7" spans="1:14" ht="13.5" customHeight="1" x14ac:dyDescent="0.2">
      <c r="A7" s="75">
        <f>+'(skema1-7_2016 - 16pl)'!A7</f>
        <v>1330</v>
      </c>
      <c r="B7" s="7" t="str">
        <f>+'(skema1-7_2016 - 16pl)'!B7</f>
        <v>Amager og Hvidovre Hospital</v>
      </c>
      <c r="C7" s="96">
        <f>'Skema1-7_2016'!J7</f>
        <v>3071684.5257286266</v>
      </c>
      <c r="D7" s="82">
        <v>58337.067411223019</v>
      </c>
      <c r="E7" s="82">
        <f t="shared" si="0"/>
        <v>3013347.4583174037</v>
      </c>
      <c r="F7" s="82">
        <v>155477.52708210397</v>
      </c>
      <c r="G7" s="91">
        <f t="shared" si="1"/>
        <v>2857869.9312352999</v>
      </c>
      <c r="I7" s="3"/>
      <c r="J7" s="3"/>
      <c r="K7" s="39"/>
      <c r="L7" s="3"/>
      <c r="M7" s="92"/>
    </row>
    <row r="8" spans="1:14" ht="13.5" customHeight="1" x14ac:dyDescent="0.2">
      <c r="A8" s="75">
        <f>+'(skema1-7_2016 - 16pl)'!A8</f>
        <v>1516</v>
      </c>
      <c r="B8" s="7" t="str">
        <f>+'(skema1-7_2016 - 16pl)'!B8</f>
        <v>Herlev og Gentofte Hospital</v>
      </c>
      <c r="C8" s="96">
        <f>'Skema1-7_2016'!J8</f>
        <v>5222985.3918159241</v>
      </c>
      <c r="D8" s="82">
        <v>72810.656847280043</v>
      </c>
      <c r="E8" s="82">
        <f t="shared" si="0"/>
        <v>5150174.7349686436</v>
      </c>
      <c r="F8" s="82">
        <v>576035.33026954485</v>
      </c>
      <c r="G8" s="91">
        <f t="shared" si="1"/>
        <v>4574139.4046990983</v>
      </c>
      <c r="I8" s="3"/>
      <c r="J8" s="3"/>
      <c r="K8" s="39"/>
      <c r="L8" s="3"/>
      <c r="M8" s="3"/>
    </row>
    <row r="9" spans="1:14" ht="13.5" customHeight="1" x14ac:dyDescent="0.2">
      <c r="A9" s="75">
        <f>+'(skema1-7_2016 - 16pl)'!A9</f>
        <v>2000</v>
      </c>
      <c r="B9" s="7" t="str">
        <f>+'(skema1-7_2016 - 16pl)'!B9</f>
        <v>Nordsjællands Hospital</v>
      </c>
      <c r="C9" s="96">
        <f>'Skema1-7_2016'!J9</f>
        <v>2481514.8551561618</v>
      </c>
      <c r="D9" s="82">
        <v>36660.938744688203</v>
      </c>
      <c r="E9" s="82">
        <f t="shared" si="0"/>
        <v>2444853.9164114734</v>
      </c>
      <c r="F9" s="82">
        <v>116711.16196361513</v>
      </c>
      <c r="G9" s="91">
        <f t="shared" si="1"/>
        <v>2328142.7544478583</v>
      </c>
      <c r="I9" s="3"/>
      <c r="J9" s="3"/>
      <c r="K9" s="39"/>
      <c r="L9" s="3"/>
      <c r="M9" s="3"/>
    </row>
    <row r="10" spans="1:14" ht="13.5" customHeight="1" x14ac:dyDescent="0.2">
      <c r="A10" s="75">
        <f>+'(skema1-7_2016 - 16pl)'!A10</f>
        <v>4001</v>
      </c>
      <c r="B10" s="7" t="str">
        <f>+'(skema1-7_2016 - 16pl)'!B10</f>
        <v>Bornholms Hospital</v>
      </c>
      <c r="C10" s="96">
        <f>'Skema1-7_2016'!J10</f>
        <v>425716.65664879384</v>
      </c>
      <c r="D10" s="82">
        <v>0</v>
      </c>
      <c r="E10" s="82">
        <f t="shared" si="0"/>
        <v>425716.65664879384</v>
      </c>
      <c r="F10" s="82">
        <v>28026.7884638572</v>
      </c>
      <c r="G10" s="91">
        <f t="shared" si="1"/>
        <v>397689.86818493664</v>
      </c>
      <c r="I10" s="3"/>
      <c r="J10" s="3"/>
      <c r="K10" s="39"/>
      <c r="L10" s="3"/>
      <c r="M10" s="3"/>
    </row>
    <row r="11" spans="1:14" ht="13.5" customHeight="1" x14ac:dyDescent="0.2">
      <c r="A11" s="75">
        <f>+'(skema1-7_2016 - 16pl)'!A11</f>
        <v>3810</v>
      </c>
      <c r="B11" s="7" t="str">
        <f>+'(skema1-7_2016 - 16pl)'!B11</f>
        <v>Sjællands Universitetshospital</v>
      </c>
      <c r="C11" s="96">
        <f>'Skema1-7_2016'!J11</f>
        <v>3690401.1820479999</v>
      </c>
      <c r="D11" s="82">
        <v>86759.288</v>
      </c>
      <c r="E11" s="82">
        <f t="shared" si="0"/>
        <v>3603641.8940479998</v>
      </c>
      <c r="F11" s="82">
        <v>607486.80557507498</v>
      </c>
      <c r="G11" s="91">
        <f t="shared" si="1"/>
        <v>2996155.0884729247</v>
      </c>
      <c r="I11" s="3"/>
      <c r="J11" s="3"/>
      <c r="K11" s="39"/>
      <c r="L11" s="3"/>
      <c r="M11" s="3"/>
    </row>
    <row r="12" spans="1:14" ht="13.5" customHeight="1" x14ac:dyDescent="0.2">
      <c r="A12" s="75">
        <f>+'(skema1-7_2016 - 16pl)'!A12</f>
        <v>3820</v>
      </c>
      <c r="B12" s="7" t="str">
        <f>+'(skema1-7_2016 - 16pl)'!B12</f>
        <v>Holbæk Sygehus</v>
      </c>
      <c r="C12" s="96">
        <f>'Skema1-7_2016'!J12</f>
        <v>1251298.3129939998</v>
      </c>
      <c r="D12" s="82">
        <v>17339.056</v>
      </c>
      <c r="E12" s="82">
        <f t="shared" si="0"/>
        <v>1233959.2569939997</v>
      </c>
      <c r="F12" s="82">
        <v>56451.918596684976</v>
      </c>
      <c r="G12" s="91">
        <f t="shared" si="1"/>
        <v>1177507.3383973148</v>
      </c>
      <c r="I12" s="3"/>
      <c r="J12" s="3"/>
      <c r="K12" s="39"/>
      <c r="L12" s="3"/>
      <c r="M12" s="3"/>
    </row>
    <row r="13" spans="1:14" ht="13.5" customHeight="1" x14ac:dyDescent="0.2">
      <c r="A13" s="75">
        <f>+'(skema1-7_2016 - 16pl)'!A13</f>
        <v>3830</v>
      </c>
      <c r="B13" s="7" t="str">
        <f>+'(skema1-7_2016 - 16pl)'!B13</f>
        <v>Næstved, Slagelse og Ringsted sygehuse</v>
      </c>
      <c r="C13" s="96">
        <f>'Skema1-7_2016'!J13</f>
        <v>2154010.5968572418</v>
      </c>
      <c r="D13" s="82">
        <v>37876.480000000003</v>
      </c>
      <c r="E13" s="82">
        <f t="shared" si="0"/>
        <v>2116134.1168572418</v>
      </c>
      <c r="F13" s="82">
        <v>73027.543154488812</v>
      </c>
      <c r="G13" s="91">
        <f t="shared" si="1"/>
        <v>2043106.5737027531</v>
      </c>
      <c r="I13" s="3"/>
      <c r="J13" s="3"/>
      <c r="K13" s="39"/>
      <c r="L13" s="3"/>
      <c r="M13" s="3"/>
    </row>
    <row r="14" spans="1:14" ht="13.5" customHeight="1" x14ac:dyDescent="0.2">
      <c r="A14" s="75">
        <f>+'(skema1-7_2016 - 16pl)'!A14</f>
        <v>3840</v>
      </c>
      <c r="B14" s="7" t="str">
        <f>+'(skema1-7_2016 - 16pl)'!B14</f>
        <v>Nykøbing Sygehus</v>
      </c>
      <c r="C14" s="96">
        <f>'Skema1-7_2016'!J14</f>
        <v>934183.04087125021</v>
      </c>
      <c r="D14" s="82">
        <v>6358.1279999999997</v>
      </c>
      <c r="E14" s="82">
        <f t="shared" si="0"/>
        <v>927824.91287125018</v>
      </c>
      <c r="F14" s="82">
        <v>12272.240206458073</v>
      </c>
      <c r="G14" s="91">
        <f t="shared" si="1"/>
        <v>915552.67266479216</v>
      </c>
      <c r="I14" s="3"/>
      <c r="J14" s="3"/>
      <c r="K14" s="39"/>
      <c r="L14" s="3"/>
      <c r="M14" s="3"/>
    </row>
    <row r="15" spans="1:14" ht="13.5" customHeight="1" x14ac:dyDescent="0.2">
      <c r="A15" s="75">
        <f>+'(skema1-7_2016 - 16pl)'!A15</f>
        <v>4202</v>
      </c>
      <c r="B15" s="7" t="str">
        <f>+'(skema1-7_2016 - 16pl)'!B15</f>
        <v>Odense Universitetshospital</v>
      </c>
      <c r="C15" s="96">
        <f>'Skema1-7_2016'!J15</f>
        <v>6753583.648</v>
      </c>
      <c r="D15" s="82">
        <v>168751.50400000002</v>
      </c>
      <c r="E15" s="82">
        <f t="shared" si="0"/>
        <v>6584832.1440000003</v>
      </c>
      <c r="F15" s="82">
        <v>807006.63041448395</v>
      </c>
      <c r="G15" s="91">
        <f t="shared" si="1"/>
        <v>5777825.5135855163</v>
      </c>
      <c r="I15" s="3"/>
      <c r="J15" s="3"/>
      <c r="K15" s="39"/>
      <c r="L15" s="3"/>
      <c r="M15" s="3"/>
    </row>
    <row r="16" spans="1:14" ht="13.5" customHeight="1" x14ac:dyDescent="0.2">
      <c r="A16" s="75">
        <f>+'(skema1-7_2016 - 16pl)'!A16</f>
        <v>5000</v>
      </c>
      <c r="B16" s="7" t="str">
        <f>+'(skema1-7_2016 - 16pl)'!B16</f>
        <v>Sygehus Sønderjylland</v>
      </c>
      <c r="C16" s="96">
        <f>'Skema1-7_2016'!J16</f>
        <v>1795363.44</v>
      </c>
      <c r="D16" s="82">
        <v>11785.6</v>
      </c>
      <c r="E16" s="82">
        <f t="shared" si="0"/>
        <v>1783577.8399999999</v>
      </c>
      <c r="F16" s="82">
        <v>129138.71169560128</v>
      </c>
      <c r="G16" s="91">
        <f t="shared" si="1"/>
        <v>1654439.1283043986</v>
      </c>
      <c r="I16" s="3"/>
      <c r="J16" s="3"/>
      <c r="K16" s="39"/>
      <c r="L16" s="3"/>
      <c r="M16" s="3"/>
    </row>
    <row r="17" spans="1:13" ht="13.5" customHeight="1" x14ac:dyDescent="0.25">
      <c r="A17" s="75">
        <f>+'(skema1-7_2016 - 16pl)'!A17</f>
        <v>5501</v>
      </c>
      <c r="B17" s="7" t="str">
        <f>+'(skema1-7_2016 - 16pl)'!B17</f>
        <v>Sydvestjysk Sygehus</v>
      </c>
      <c r="C17" s="96">
        <f>'Skema1-7_2016'!J17</f>
        <v>1826817.7840000002</v>
      </c>
      <c r="D17" s="82">
        <v>12808.712</v>
      </c>
      <c r="E17" s="82">
        <f t="shared" si="0"/>
        <v>1814009.0720000002</v>
      </c>
      <c r="F17" s="82">
        <v>151875.90263743329</v>
      </c>
      <c r="G17" s="91">
        <f t="shared" si="1"/>
        <v>1662133.1693625669</v>
      </c>
      <c r="I17" s="202"/>
      <c r="J17" s="3"/>
      <c r="K17" s="39"/>
      <c r="L17" s="3"/>
      <c r="M17" s="3"/>
    </row>
    <row r="18" spans="1:13" ht="13.5" customHeight="1" x14ac:dyDescent="0.2">
      <c r="A18" s="75">
        <f>+'(skema1-7_2016 - 16pl)'!A18</f>
        <v>6007</v>
      </c>
      <c r="B18" s="7" t="str">
        <f>+'(skema1-7_2016 - 16pl)'!B18</f>
        <v>Fredericia og Kolding sygehuse</v>
      </c>
      <c r="C18" s="96">
        <f>'Skema1-7_2016'!J18</f>
        <v>1487687.1440000001</v>
      </c>
      <c r="D18" s="82">
        <v>26298.7536</v>
      </c>
      <c r="E18" s="82">
        <f t="shared" si="0"/>
        <v>1461388.3904000001</v>
      </c>
      <c r="F18" s="82">
        <v>82694.781239371237</v>
      </c>
      <c r="G18" s="91">
        <f t="shared" si="1"/>
        <v>1378693.6091606289</v>
      </c>
      <c r="I18" s="3"/>
      <c r="J18" s="3"/>
      <c r="K18" s="39"/>
      <c r="L18" s="3"/>
      <c r="M18" s="3"/>
    </row>
    <row r="19" spans="1:13" ht="13.5" customHeight="1" x14ac:dyDescent="0.2">
      <c r="A19" s="75">
        <f>+'(skema1-7_2016 - 16pl)'!A19</f>
        <v>6008</v>
      </c>
      <c r="B19" s="7" t="str">
        <f>+'(skema1-7_2016 - 16pl)'!B19</f>
        <v>Vejle-Give-Middelfart sygehuse</v>
      </c>
      <c r="C19" s="96">
        <f>'Skema1-7_2016'!J19</f>
        <v>1778873.76</v>
      </c>
      <c r="D19" s="82">
        <v>61363.758399999999</v>
      </c>
      <c r="E19" s="82">
        <f t="shared" si="0"/>
        <v>1717510.0016000001</v>
      </c>
      <c r="F19" s="82">
        <v>320241.95422524388</v>
      </c>
      <c r="G19" s="91">
        <f t="shared" si="1"/>
        <v>1397268.0473747561</v>
      </c>
      <c r="I19" s="3"/>
      <c r="J19" s="3"/>
      <c r="K19" s="39"/>
      <c r="L19" s="3"/>
      <c r="M19" s="3"/>
    </row>
    <row r="20" spans="1:13" ht="13.5" customHeight="1" x14ac:dyDescent="0.2">
      <c r="A20" s="75">
        <f>+'(skema1-7_2016 - 16pl)'!A20</f>
        <v>6013</v>
      </c>
      <c r="B20" s="7" t="str">
        <f>+'(skema1-7_2016 - 16pl)'!B20</f>
        <v>De Vestdanske Friklinikker, Give</v>
      </c>
      <c r="C20" s="96">
        <f>'Skema1-7_2016'!J20</f>
        <v>82496.152000000002</v>
      </c>
      <c r="D20" s="82">
        <v>0</v>
      </c>
      <c r="E20" s="82">
        <f t="shared" si="0"/>
        <v>82496.152000000002</v>
      </c>
      <c r="F20" s="82">
        <v>415.17225779200004</v>
      </c>
      <c r="G20" s="91">
        <f t="shared" si="1"/>
        <v>82080.979742208001</v>
      </c>
      <c r="I20" s="3"/>
      <c r="J20" s="3"/>
      <c r="K20" s="39"/>
      <c r="L20" s="3"/>
      <c r="M20" s="3"/>
    </row>
    <row r="21" spans="1:13" ht="13.5" customHeight="1" x14ac:dyDescent="0.2">
      <c r="A21" s="75">
        <f>+'(skema1-7_2016 - 16pl)'!A21</f>
        <v>6006</v>
      </c>
      <c r="B21" s="7" t="str">
        <f>+'(skema1-7_2016 - 16pl)'!B21</f>
        <v>Hospitalenheden Horsens</v>
      </c>
      <c r="C21" s="96">
        <f>'Skema1-7_2016'!J21</f>
        <v>1035211.544</v>
      </c>
      <c r="D21" s="82">
        <v>8314.9439999999995</v>
      </c>
      <c r="E21" s="82">
        <f t="shared" si="0"/>
        <v>1026896.6</v>
      </c>
      <c r="F21" s="82">
        <v>30894.968412075799</v>
      </c>
      <c r="G21" s="91">
        <f t="shared" si="1"/>
        <v>996001.6315879242</v>
      </c>
      <c r="I21" s="3"/>
      <c r="J21" s="3"/>
      <c r="K21" s="39"/>
      <c r="L21" s="3"/>
      <c r="M21" s="3"/>
    </row>
    <row r="22" spans="1:13" ht="13.5" customHeight="1" x14ac:dyDescent="0.2">
      <c r="A22" s="75">
        <f>+'(skema1-7_2016 - 16pl)'!A22</f>
        <v>6650</v>
      </c>
      <c r="B22" s="7" t="str">
        <f>+'(skema1-7_2016 - 16pl)'!B22</f>
        <v>Hospitalsenheden Vest</v>
      </c>
      <c r="C22" s="96">
        <f>'Skema1-7_2016'!J22</f>
        <v>2311519.8879999998</v>
      </c>
      <c r="D22" s="82">
        <v>43045.887999999999</v>
      </c>
      <c r="E22" s="82">
        <f t="shared" si="0"/>
        <v>2268474</v>
      </c>
      <c r="F22" s="82">
        <v>240130.57788019307</v>
      </c>
      <c r="G22" s="91">
        <f t="shared" si="1"/>
        <v>2028343.422119807</v>
      </c>
      <c r="I22" s="3"/>
      <c r="J22" s="3"/>
      <c r="K22" s="39"/>
      <c r="L22" s="3"/>
      <c r="M22" s="3"/>
    </row>
    <row r="23" spans="1:13" ht="13.5" customHeight="1" x14ac:dyDescent="0.2">
      <c r="A23" s="75">
        <f>+'(skema1-7_2016 - 16pl)'!A23</f>
        <v>6620</v>
      </c>
      <c r="B23" s="7" t="str">
        <f>+'(skema1-7_2016 - 16pl)'!B23</f>
        <v>Aarhus Universitetshospital</v>
      </c>
      <c r="C23" s="96">
        <f>'Skema1-7_2016'!J23</f>
        <v>7374639.0480000004</v>
      </c>
      <c r="D23" s="82">
        <v>239792.25599999999</v>
      </c>
      <c r="E23" s="82">
        <f t="shared" si="0"/>
        <v>7134846.7920000004</v>
      </c>
      <c r="F23" s="82">
        <v>1058152.2328388151</v>
      </c>
      <c r="G23" s="91">
        <f t="shared" si="1"/>
        <v>6076694.5591611853</v>
      </c>
      <c r="I23" s="3"/>
      <c r="J23" s="3"/>
      <c r="K23" s="39"/>
      <c r="L23" s="3"/>
      <c r="M23" s="3"/>
    </row>
    <row r="24" spans="1:13" ht="13.5" customHeight="1" x14ac:dyDescent="0.2">
      <c r="A24" s="75">
        <f>+'(skema1-7_2016 - 16pl)'!A24</f>
        <v>7005</v>
      </c>
      <c r="B24" s="7" t="str">
        <f>+'(skema1-7_2016 - 16pl)'!B24</f>
        <v>Regionshospitalet Randers</v>
      </c>
      <c r="C24" s="96">
        <f>'Skema1-7_2016'!J24</f>
        <v>1194741.8319999999</v>
      </c>
      <c r="D24" s="82">
        <v>18525.743999999999</v>
      </c>
      <c r="E24" s="82">
        <f t="shared" si="0"/>
        <v>1176216.088</v>
      </c>
      <c r="F24" s="82">
        <v>35044.649554962329</v>
      </c>
      <c r="G24" s="91">
        <f t="shared" si="1"/>
        <v>1141171.4384450377</v>
      </c>
      <c r="I24" s="3"/>
      <c r="J24" s="3"/>
      <c r="K24" s="39"/>
      <c r="L24" s="3"/>
      <c r="M24" s="3"/>
    </row>
    <row r="25" spans="1:13" ht="13.5" customHeight="1" x14ac:dyDescent="0.2">
      <c r="A25" s="75">
        <f>+'(skema1-7_2016 - 16pl)'!A25</f>
        <v>6630</v>
      </c>
      <c r="B25" s="7" t="str">
        <f>+'(skema1-7_2016 - 16pl)'!B25</f>
        <v>Hospitalsenhed Midt</v>
      </c>
      <c r="C25" s="96">
        <f>'Skema1-7_2016'!J25</f>
        <v>2616365.608</v>
      </c>
      <c r="D25" s="82">
        <v>62744.095999999998</v>
      </c>
      <c r="E25" s="82">
        <f t="shared" si="0"/>
        <v>2553621.5120000001</v>
      </c>
      <c r="F25" s="82">
        <v>158441.14339908908</v>
      </c>
      <c r="G25" s="91">
        <f t="shared" si="1"/>
        <v>2395180.368600911</v>
      </c>
      <c r="I25" s="3"/>
      <c r="J25" s="3"/>
      <c r="K25" s="39"/>
      <c r="L25" s="3"/>
      <c r="M25" s="3"/>
    </row>
    <row r="26" spans="1:13" ht="13.5" customHeight="1" x14ac:dyDescent="0.2">
      <c r="A26" s="75">
        <f>+'(skema1-7_2016 - 16pl)'!A26</f>
        <v>8001</v>
      </c>
      <c r="B26" s="7" t="str">
        <f>+'(skema1-7_2016 - 16pl)'!B26</f>
        <v>Aalborg Universitetshospital</v>
      </c>
      <c r="C26" s="96">
        <f>'Skema1-7_2016'!J26</f>
        <v>4617026.7720240001</v>
      </c>
      <c r="D26" s="82">
        <v>184270.90400000001</v>
      </c>
      <c r="E26" s="82">
        <f t="shared" si="0"/>
        <v>4432755.868024</v>
      </c>
      <c r="F26" s="82">
        <v>443538.69636</v>
      </c>
      <c r="G26" s="91">
        <f t="shared" si="1"/>
        <v>3989217.171664</v>
      </c>
      <c r="I26" s="3"/>
      <c r="J26" s="3"/>
      <c r="K26" s="39"/>
      <c r="L26" s="3"/>
      <c r="M26" s="3"/>
    </row>
    <row r="27" spans="1:13" ht="13.5" customHeight="1" x14ac:dyDescent="0.2">
      <c r="A27" s="75">
        <f>+'(skema1-7_2016 - 16pl)'!A27</f>
        <v>8003</v>
      </c>
      <c r="B27" s="7" t="str">
        <f>+'(skema1-7_2016 - 16pl)'!B27</f>
        <v>Regionshospitalet Nordjylland</v>
      </c>
      <c r="C27" s="96">
        <f>'Skema1-7_2016'!J27</f>
        <v>1395615.8635759999</v>
      </c>
      <c r="D27" s="82">
        <v>5224.2719999999999</v>
      </c>
      <c r="E27" s="82">
        <f t="shared" si="0"/>
        <v>1390391.5915759997</v>
      </c>
      <c r="F27" s="82">
        <v>44124.88</v>
      </c>
      <c r="G27" s="91">
        <f t="shared" si="1"/>
        <v>1346266.7115759999</v>
      </c>
      <c r="I27" s="3"/>
      <c r="J27" s="3"/>
      <c r="K27" s="39"/>
      <c r="L27" s="3"/>
      <c r="M27" s="3"/>
    </row>
    <row r="28" spans="1:13" ht="13.5" customHeight="1" x14ac:dyDescent="0.2">
      <c r="A28" s="13"/>
      <c r="B28" s="13" t="s">
        <v>14</v>
      </c>
      <c r="C28" s="83">
        <f>SUM(C5:C27)</f>
        <v>65190614.962935604</v>
      </c>
      <c r="D28" s="83">
        <f>SUM(D5:D27)</f>
        <v>1525132.1394310116</v>
      </c>
      <c r="E28" s="83">
        <f>SUM(E5:E27)</f>
        <v>63665482.823504589</v>
      </c>
      <c r="F28" s="83">
        <f>SUM(F5:F27)</f>
        <v>6711045.2893685577</v>
      </c>
      <c r="G28" s="93">
        <f>SUM(G5:G27)</f>
        <v>56954437.534136035</v>
      </c>
      <c r="I28" s="3"/>
      <c r="J28" s="3"/>
      <c r="K28" s="39"/>
      <c r="L28" s="3"/>
      <c r="M28" s="3"/>
    </row>
    <row r="29" spans="1:13" ht="13.5" customHeight="1" x14ac:dyDescent="0.2">
      <c r="I29" s="39"/>
      <c r="J29" s="39"/>
      <c r="K29" s="39"/>
      <c r="L29" s="3"/>
      <c r="M29" s="3"/>
    </row>
    <row r="30" spans="1:13" ht="13.5" customHeight="1" x14ac:dyDescent="0.2">
      <c r="B30" s="17" t="s">
        <v>28</v>
      </c>
      <c r="C30" s="18">
        <f>SUM(C5:C10)</f>
        <v>22890779.346565109</v>
      </c>
      <c r="D30" s="18">
        <f>SUM(D5:D10)</f>
        <v>533872.75543101155</v>
      </c>
      <c r="E30" s="18">
        <f>SUM(E5:E10)</f>
        <v>22356906.591134097</v>
      </c>
      <c r="F30" s="18">
        <f>SUM(F5:F10)</f>
        <v>2460106.4809207893</v>
      </c>
      <c r="G30" s="6">
        <f>SUM(G5:G10)</f>
        <v>19896800.11021331</v>
      </c>
    </row>
    <row r="31" spans="1:13" ht="13.5" customHeight="1" x14ac:dyDescent="0.2">
      <c r="B31" s="19" t="s">
        <v>29</v>
      </c>
      <c r="C31" s="5">
        <f>SUM(C11:C14)</f>
        <v>8029893.1327704927</v>
      </c>
      <c r="D31" s="5">
        <f>SUM(D11:D14)</f>
        <v>148332.95199999999</v>
      </c>
      <c r="E31" s="5">
        <f>SUM(E11:E14)</f>
        <v>7881560.1807704912</v>
      </c>
      <c r="F31" s="5">
        <f>SUM(F11:F14)</f>
        <v>749238.50753270672</v>
      </c>
      <c r="G31" s="8">
        <f>SUM(G11:G14)</f>
        <v>7132321.6732377848</v>
      </c>
    </row>
    <row r="32" spans="1:13" ht="13.5" customHeight="1" x14ac:dyDescent="0.2">
      <c r="B32" s="19" t="s">
        <v>30</v>
      </c>
      <c r="C32" s="5">
        <f>SUM(C15:C20)</f>
        <v>13724821.927999999</v>
      </c>
      <c r="D32" s="5">
        <f>SUM(D15:D20)</f>
        <v>281008.32800000004</v>
      </c>
      <c r="E32" s="5">
        <f>SUM(E15:E20)</f>
        <v>13443813.6</v>
      </c>
      <c r="F32" s="5">
        <f>SUM(F15:F20)</f>
        <v>1491373.1524699258</v>
      </c>
      <c r="G32" s="8">
        <f>SUM(G15:G20)</f>
        <v>11952440.447530074</v>
      </c>
    </row>
    <row r="33" spans="1:7" ht="13.5" customHeight="1" x14ac:dyDescent="0.2">
      <c r="B33" s="19" t="s">
        <v>31</v>
      </c>
      <c r="C33" s="5">
        <f>SUM(C21:C25)</f>
        <v>14532477.920000002</v>
      </c>
      <c r="D33" s="5">
        <f>SUM(D21:D25)</f>
        <v>372422.92800000001</v>
      </c>
      <c r="E33" s="5">
        <f>SUM(E21:E25)</f>
        <v>14160054.992000001</v>
      </c>
      <c r="F33" s="5">
        <f>SUM(F21:F25)</f>
        <v>1522663.5720851354</v>
      </c>
      <c r="G33" s="8">
        <f>SUM(G21:G25)</f>
        <v>12637391.419914864</v>
      </c>
    </row>
    <row r="34" spans="1:7" ht="13.5" customHeight="1" x14ac:dyDescent="0.2">
      <c r="B34" s="20" t="s">
        <v>32</v>
      </c>
      <c r="C34" s="10">
        <f>+SUM(C26:C27)</f>
        <v>6012642.6355999997</v>
      </c>
      <c r="D34" s="10">
        <f>+SUM(D26:D27)</f>
        <v>189495.17600000001</v>
      </c>
      <c r="E34" s="10">
        <f>+SUM(E26:E27)</f>
        <v>5823147.4595999997</v>
      </c>
      <c r="F34" s="10">
        <f>+SUM(F26:F27)</f>
        <v>487663.57636000001</v>
      </c>
      <c r="G34" s="21">
        <f>+SUM(G26:G27)</f>
        <v>5335483.8832399994</v>
      </c>
    </row>
    <row r="35" spans="1:7" ht="13.5" customHeight="1" x14ac:dyDescent="0.2">
      <c r="B35" s="13" t="s">
        <v>14</v>
      </c>
      <c r="C35" s="22">
        <f>SUM(C30:C34)</f>
        <v>65190614.962935604</v>
      </c>
      <c r="D35" s="94">
        <f>SUM(D30:D34)</f>
        <v>1525132.1394310116</v>
      </c>
      <c r="E35" s="94">
        <f>SUM(E30:E34)</f>
        <v>63665482.823504589</v>
      </c>
      <c r="F35" s="94">
        <f>SUM(F30:F34)</f>
        <v>6711045.2893685577</v>
      </c>
      <c r="G35" s="95">
        <f>SUM(G30:G34)</f>
        <v>56954437.534136035</v>
      </c>
    </row>
    <row r="36" spans="1:7" ht="13.5" customHeight="1" x14ac:dyDescent="0.2"/>
    <row r="37" spans="1:7" ht="13.5" customHeight="1" x14ac:dyDescent="0.2"/>
    <row r="38" spans="1:7" ht="13.5" customHeight="1" x14ac:dyDescent="0.2"/>
    <row r="39" spans="1:7" ht="13.5" customHeight="1" x14ac:dyDescent="0.2"/>
    <row r="40" spans="1:7" ht="13.5" customHeight="1" x14ac:dyDescent="0.2">
      <c r="A40" s="77"/>
      <c r="B40" s="39"/>
      <c r="C40" s="28"/>
      <c r="D40" s="39"/>
    </row>
    <row r="41" spans="1:7" ht="13.5" customHeight="1" x14ac:dyDescent="0.2">
      <c r="A41" s="77"/>
      <c r="B41" s="3"/>
      <c r="C41" s="3"/>
      <c r="D41" s="3"/>
    </row>
    <row r="42" spans="1:7" ht="13.5" customHeight="1" x14ac:dyDescent="0.2">
      <c r="A42" s="77"/>
      <c r="B42" s="3"/>
      <c r="C42" s="3"/>
      <c r="D42" s="3"/>
    </row>
    <row r="43" spans="1:7" ht="13.5" customHeight="1" x14ac:dyDescent="0.2">
      <c r="A43" s="77"/>
      <c r="B43" s="3"/>
      <c r="C43" s="3"/>
      <c r="D43" s="3"/>
    </row>
    <row r="44" spans="1:7" x14ac:dyDescent="0.2">
      <c r="A44" s="77"/>
      <c r="B44" s="3"/>
      <c r="C44" s="3"/>
      <c r="D44" s="3"/>
    </row>
    <row r="45" spans="1:7" x14ac:dyDescent="0.2">
      <c r="A45" s="77"/>
      <c r="B45" s="3"/>
      <c r="C45" s="3"/>
      <c r="D45" s="3"/>
    </row>
  </sheetData>
  <pageMargins left="0.51181102362204722" right="0.43307086614173229" top="0.51181102362204722" bottom="0.19685039370078741" header="0.23622047244094491" footer="0.23622047244094491"/>
  <pageSetup paperSize="9" scale="74" orientation="landscape" cellComments="asDisplayed" horizontalDpi="300" verticalDpi="300" r:id="rId1"/>
  <headerFooter alignWithMargins="0">
    <oddHeader>&amp;CSide &amp;P / &amp;N</oddHeader>
  </headerFooter>
  <ignoredErrors>
    <ignoredError sqref="D30:F3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Normal="100" workbookViewId="0">
      <selection activeCell="J23" sqref="J23"/>
    </sheetView>
  </sheetViews>
  <sheetFormatPr defaultColWidth="9.140625" defaultRowHeight="12" x14ac:dyDescent="0.2"/>
  <cols>
    <col min="1" max="1" width="8.5703125" style="38" customWidth="1"/>
    <col min="2" max="2" width="39.28515625" style="24" customWidth="1"/>
    <col min="3" max="3" width="20.140625" style="26" customWidth="1"/>
    <col min="4" max="7" width="14.28515625" style="24" customWidth="1"/>
    <col min="8" max="8" width="10.7109375" style="24" bestFit="1" customWidth="1"/>
    <col min="9" max="16384" width="9.140625" style="24"/>
  </cols>
  <sheetData>
    <row r="1" spans="1:13" ht="15.75" x14ac:dyDescent="0.25">
      <c r="A1" s="72" t="str">
        <f>'Skema1-7_2016'!A1</f>
        <v>Endelig version 13. februar 2019</v>
      </c>
    </row>
    <row r="2" spans="1:13" ht="13.5" customHeight="1" x14ac:dyDescent="0.2">
      <c r="A2" s="89" t="s">
        <v>177</v>
      </c>
      <c r="B2" s="39"/>
      <c r="C2" s="28"/>
      <c r="D2" s="38"/>
    </row>
    <row r="3" spans="1:13" ht="13.5" customHeight="1" x14ac:dyDescent="0.2">
      <c r="A3" s="90" t="s">
        <v>39</v>
      </c>
      <c r="B3" s="39"/>
      <c r="C3" s="28"/>
    </row>
    <row r="4" spans="1:13" ht="54" customHeight="1" x14ac:dyDescent="0.2">
      <c r="A4" s="73" t="s">
        <v>6</v>
      </c>
      <c r="B4" s="73" t="s">
        <v>0</v>
      </c>
      <c r="C4" s="12" t="s">
        <v>15</v>
      </c>
      <c r="D4" s="12" t="s">
        <v>16</v>
      </c>
      <c r="E4" s="12" t="s">
        <v>23</v>
      </c>
      <c r="F4" s="12" t="s">
        <v>21</v>
      </c>
      <c r="G4" s="12" t="s">
        <v>22</v>
      </c>
      <c r="I4" s="39"/>
    </row>
    <row r="5" spans="1:13" ht="13.5" customHeight="1" x14ac:dyDescent="0.2">
      <c r="A5" s="74">
        <f>+'(skema1-7_2016 - 16pl)'!A5</f>
        <v>1301</v>
      </c>
      <c r="B5" s="4" t="str">
        <f>+'(skema1-7_2016 - 16pl)'!B5</f>
        <v>Rigshospitalet</v>
      </c>
      <c r="C5" s="96">
        <f>+'Skema1-7_2017'!J5</f>
        <v>9269115.3500857782</v>
      </c>
      <c r="D5" s="82">
        <v>310548</v>
      </c>
      <c r="E5" s="82">
        <f>C5-D5</f>
        <v>8958567.3500857782</v>
      </c>
      <c r="F5" s="82">
        <v>1520789.9028500128</v>
      </c>
      <c r="G5" s="91">
        <f>E5-F5</f>
        <v>7437777.4472357649</v>
      </c>
      <c r="I5" s="3"/>
      <c r="J5" s="3"/>
      <c r="K5" s="3"/>
      <c r="M5" s="35"/>
    </row>
    <row r="6" spans="1:13" ht="13.5" customHeight="1" x14ac:dyDescent="0.2">
      <c r="A6" s="75">
        <f>+'(skema1-7_2016 - 16pl)'!A6</f>
        <v>1309</v>
      </c>
      <c r="B6" s="7" t="str">
        <f>+'(skema1-7_2016 - 16pl)'!B6</f>
        <v>Bispebjerg og Frederiksberg Hospital</v>
      </c>
      <c r="C6" s="96">
        <f>+'Skema1-7_2017'!J6</f>
        <v>2388193.7996972739</v>
      </c>
      <c r="D6" s="82">
        <v>75567</v>
      </c>
      <c r="E6" s="82">
        <f t="shared" ref="E6:E27" si="0">C6-D6</f>
        <v>2312626.7996972739</v>
      </c>
      <c r="F6" s="82">
        <v>108070.17592581599</v>
      </c>
      <c r="G6" s="91">
        <f t="shared" ref="G6:G27" si="1">E6-F6</f>
        <v>2204556.6237714579</v>
      </c>
      <c r="I6" s="3"/>
      <c r="J6" s="3"/>
      <c r="K6" s="3"/>
      <c r="M6" s="35"/>
    </row>
    <row r="7" spans="1:13" ht="13.5" customHeight="1" x14ac:dyDescent="0.2">
      <c r="A7" s="75">
        <f>+'(skema1-7_2016 - 16pl)'!A7</f>
        <v>1330</v>
      </c>
      <c r="B7" s="7" t="str">
        <f>+'(skema1-7_2016 - 16pl)'!B7</f>
        <v>Amager og Hvidovre Hospital</v>
      </c>
      <c r="C7" s="96">
        <f>+'Skema1-7_2017'!J7</f>
        <v>3015001.8237393154</v>
      </c>
      <c r="D7" s="82">
        <v>56979</v>
      </c>
      <c r="E7" s="82">
        <f t="shared" si="0"/>
        <v>2958022.8237393154</v>
      </c>
      <c r="F7" s="82">
        <v>140880.37477775197</v>
      </c>
      <c r="G7" s="91">
        <f t="shared" si="1"/>
        <v>2817142.4489615634</v>
      </c>
      <c r="I7" s="3"/>
      <c r="J7" s="3"/>
      <c r="K7" s="92"/>
      <c r="M7" s="35"/>
    </row>
    <row r="8" spans="1:13" ht="13.5" customHeight="1" x14ac:dyDescent="0.2">
      <c r="A8" s="75">
        <f>+'(skema1-7_2016 - 16pl)'!A8</f>
        <v>1516</v>
      </c>
      <c r="B8" s="7" t="str">
        <f>+'(skema1-7_2016 - 16pl)'!B8</f>
        <v>Herlev og Gentofte Hospital</v>
      </c>
      <c r="C8" s="96">
        <f>+'Skema1-7_2017'!J8</f>
        <v>5183174.2643270092</v>
      </c>
      <c r="D8" s="82">
        <v>72921</v>
      </c>
      <c r="E8" s="82">
        <f t="shared" si="0"/>
        <v>5110253.2643270092</v>
      </c>
      <c r="F8" s="82">
        <v>607520.14422463998</v>
      </c>
      <c r="G8" s="91">
        <f t="shared" si="1"/>
        <v>4502733.1201023692</v>
      </c>
      <c r="I8" s="3"/>
      <c r="J8" s="3"/>
      <c r="K8" s="3"/>
      <c r="M8" s="35"/>
    </row>
    <row r="9" spans="1:13" ht="13.5" customHeight="1" x14ac:dyDescent="0.2">
      <c r="A9" s="75">
        <f>+'(skema1-7_2016 - 16pl)'!A9</f>
        <v>2000</v>
      </c>
      <c r="B9" s="7" t="str">
        <f>+'(skema1-7_2016 - 16pl)'!B9</f>
        <v>Nordsjællands Hospital</v>
      </c>
      <c r="C9" s="96">
        <f>+'Skema1-7_2017'!J9</f>
        <v>2478522.8565503713</v>
      </c>
      <c r="D9" s="82">
        <v>33909</v>
      </c>
      <c r="E9" s="82">
        <f t="shared" si="0"/>
        <v>2444613.8565503713</v>
      </c>
      <c r="F9" s="82">
        <v>120559.476327264</v>
      </c>
      <c r="G9" s="91">
        <f t="shared" si="1"/>
        <v>2324054.3802231071</v>
      </c>
      <c r="I9" s="3"/>
      <c r="J9" s="3"/>
      <c r="K9" s="3"/>
      <c r="M9" s="35"/>
    </row>
    <row r="10" spans="1:13" ht="13.5" customHeight="1" x14ac:dyDescent="0.2">
      <c r="A10" s="75">
        <f>+'(skema1-7_2016 - 16pl)'!A10</f>
        <v>4001</v>
      </c>
      <c r="B10" s="7" t="str">
        <f>+'(skema1-7_2016 - 16pl)'!B10</f>
        <v>Bornholms Hospital</v>
      </c>
      <c r="C10" s="96">
        <f>+'Skema1-7_2017'!J10</f>
        <v>423246.87490351062</v>
      </c>
      <c r="D10" s="82">
        <v>0</v>
      </c>
      <c r="E10" s="82">
        <f t="shared" si="0"/>
        <v>423246.87490351062</v>
      </c>
      <c r="F10" s="82">
        <v>26765.683776064001</v>
      </c>
      <c r="G10" s="91">
        <f t="shared" si="1"/>
        <v>396481.1911274466</v>
      </c>
      <c r="I10" s="3"/>
      <c r="J10" s="3"/>
      <c r="K10" s="3"/>
      <c r="M10" s="35"/>
    </row>
    <row r="11" spans="1:13" ht="13.5" customHeight="1" x14ac:dyDescent="0.2">
      <c r="A11" s="75">
        <f>+'(skema1-7_2016 - 16pl)'!A11</f>
        <v>3810</v>
      </c>
      <c r="B11" s="7" t="str">
        <f>+'(skema1-7_2016 - 16pl)'!B11</f>
        <v>Sjællands Universitetshospital</v>
      </c>
      <c r="C11" s="96">
        <f>+'Skema1-7_2017'!J11</f>
        <v>3793271.4555722713</v>
      </c>
      <c r="D11" s="82">
        <v>77639</v>
      </c>
      <c r="E11" s="82">
        <f t="shared" si="0"/>
        <v>3715632.4555722713</v>
      </c>
      <c r="F11" s="82">
        <v>655184.87081506406</v>
      </c>
      <c r="G11" s="91">
        <f t="shared" si="1"/>
        <v>3060447.584757207</v>
      </c>
      <c r="I11" s="3"/>
      <c r="J11" s="3"/>
      <c r="K11" s="3"/>
      <c r="M11" s="35"/>
    </row>
    <row r="12" spans="1:13" ht="13.5" customHeight="1" x14ac:dyDescent="0.2">
      <c r="A12" s="75">
        <f>+'(skema1-7_2016 - 16pl)'!A12</f>
        <v>3820</v>
      </c>
      <c r="B12" s="7" t="str">
        <f>+'(skema1-7_2016 - 16pl)'!B12</f>
        <v>Holbæk Sygehus</v>
      </c>
      <c r="C12" s="96">
        <f>+'Skema1-7_2017'!J12</f>
        <v>1292194.9361598617</v>
      </c>
      <c r="D12" s="82">
        <v>23877</v>
      </c>
      <c r="E12" s="82">
        <f t="shared" si="0"/>
        <v>1268317.9361598617</v>
      </c>
      <c r="F12" s="82">
        <v>57285.495502360005</v>
      </c>
      <c r="G12" s="91">
        <f t="shared" si="1"/>
        <v>1211032.4406575018</v>
      </c>
      <c r="I12" s="3"/>
      <c r="J12" s="3"/>
      <c r="K12" s="3"/>
      <c r="M12" s="35"/>
    </row>
    <row r="13" spans="1:13" ht="13.5" customHeight="1" x14ac:dyDescent="0.2">
      <c r="A13" s="75">
        <f>+'(skema1-7_2016 - 16pl)'!A13</f>
        <v>3830</v>
      </c>
      <c r="B13" s="7" t="str">
        <f>+'(skema1-7_2016 - 16pl)'!B13</f>
        <v>Næstved, Slagelse og Ringsted sygehuse</v>
      </c>
      <c r="C13" s="96">
        <f>+'Skema1-7_2017'!J13</f>
        <v>2086072.5035682009</v>
      </c>
      <c r="D13" s="82">
        <v>32393</v>
      </c>
      <c r="E13" s="82">
        <f t="shared" si="0"/>
        <v>2053679.5035682009</v>
      </c>
      <c r="F13" s="82">
        <v>71291.82543872</v>
      </c>
      <c r="G13" s="91">
        <f t="shared" si="1"/>
        <v>1982387.6781294809</v>
      </c>
      <c r="I13" s="3"/>
      <c r="J13" s="3"/>
      <c r="K13" s="3"/>
      <c r="M13" s="35"/>
    </row>
    <row r="14" spans="1:13" ht="13.5" customHeight="1" x14ac:dyDescent="0.2">
      <c r="A14" s="75">
        <f>+'(skema1-7_2016 - 16pl)'!A14</f>
        <v>3840</v>
      </c>
      <c r="B14" s="7" t="str">
        <f>+'(skema1-7_2016 - 16pl)'!B14</f>
        <v>Nykøbing Sygehus</v>
      </c>
      <c r="C14" s="96">
        <f>+'Skema1-7_2017'!J14</f>
        <v>954131.55090682732</v>
      </c>
      <c r="D14" s="82">
        <v>12876</v>
      </c>
      <c r="E14" s="82">
        <f t="shared" si="0"/>
        <v>941255.55090682732</v>
      </c>
      <c r="F14" s="82">
        <v>14274.567885712002</v>
      </c>
      <c r="G14" s="91">
        <f t="shared" si="1"/>
        <v>926980.9830211153</v>
      </c>
      <c r="I14" s="3"/>
      <c r="J14" s="3"/>
      <c r="K14" s="3"/>
      <c r="M14" s="35"/>
    </row>
    <row r="15" spans="1:13" ht="13.5" customHeight="1" x14ac:dyDescent="0.2">
      <c r="A15" s="75">
        <f>+'(skema1-7_2016 - 16pl)'!A15</f>
        <v>4202</v>
      </c>
      <c r="B15" s="7" t="str">
        <f>+'(skema1-7_2016 - 16pl)'!B15</f>
        <v>Odense Universitetshospital</v>
      </c>
      <c r="C15" s="96">
        <f>+'Skema1-7_2017'!J15</f>
        <v>6922914.4792011203</v>
      </c>
      <c r="D15" s="82">
        <v>170349</v>
      </c>
      <c r="E15" s="82">
        <f t="shared" si="0"/>
        <v>6752565.4792011203</v>
      </c>
      <c r="F15" s="82">
        <v>889243.91189917596</v>
      </c>
      <c r="G15" s="91">
        <f t="shared" si="1"/>
        <v>5863321.5673019439</v>
      </c>
      <c r="I15" s="3"/>
      <c r="J15" s="3"/>
      <c r="K15" s="3"/>
      <c r="M15" s="35"/>
    </row>
    <row r="16" spans="1:13" ht="13.5" customHeight="1" x14ac:dyDescent="0.2">
      <c r="A16" s="75">
        <f>+'(skema1-7_2016 - 16pl)'!A16</f>
        <v>5000</v>
      </c>
      <c r="B16" s="7" t="str">
        <f>+'(skema1-7_2016 - 16pl)'!B16</f>
        <v>Sygehus Sønderjylland</v>
      </c>
      <c r="C16" s="96">
        <f>+'Skema1-7_2017'!J16</f>
        <v>1808157.5010532429</v>
      </c>
      <c r="D16" s="82">
        <v>9318</v>
      </c>
      <c r="E16" s="82">
        <f t="shared" si="0"/>
        <v>1798839.5010532429</v>
      </c>
      <c r="F16" s="82">
        <v>143698.47187987203</v>
      </c>
      <c r="G16" s="91">
        <f t="shared" si="1"/>
        <v>1655141.0291733709</v>
      </c>
      <c r="I16" s="3"/>
      <c r="J16" s="3"/>
      <c r="K16" s="3"/>
      <c r="M16" s="35"/>
    </row>
    <row r="17" spans="1:13" ht="13.5" customHeight="1" x14ac:dyDescent="0.2">
      <c r="A17" s="75">
        <f>+'(skema1-7_2016 - 16pl)'!A17</f>
        <v>5501</v>
      </c>
      <c r="B17" s="7" t="str">
        <f>+'(skema1-7_2016 - 16pl)'!B17</f>
        <v>Sydvestjysk Sygehus</v>
      </c>
      <c r="C17" s="96">
        <f>+'Skema1-7_2017'!J17</f>
        <v>1837698.3928079132</v>
      </c>
      <c r="D17" s="82">
        <v>15785</v>
      </c>
      <c r="E17" s="82">
        <f t="shared" si="0"/>
        <v>1821913.3928079132</v>
      </c>
      <c r="F17" s="82">
        <v>159564.35973606401</v>
      </c>
      <c r="G17" s="91">
        <f t="shared" si="1"/>
        <v>1662349.0330718493</v>
      </c>
      <c r="I17" s="3"/>
      <c r="J17" s="3"/>
      <c r="K17" s="3"/>
      <c r="M17" s="35"/>
    </row>
    <row r="18" spans="1:13" ht="13.5" customHeight="1" x14ac:dyDescent="0.2">
      <c r="A18" s="75">
        <f>+'(skema1-7_2016 - 16pl)'!A18</f>
        <v>6007</v>
      </c>
      <c r="B18" s="7" t="str">
        <f>+'(skema1-7_2016 - 16pl)'!B18</f>
        <v>Fredericia og Kolding sygehuse</v>
      </c>
      <c r="C18" s="96">
        <f>+'Skema1-7_2017'!J18</f>
        <v>1501806.6971787391</v>
      </c>
      <c r="D18" s="82">
        <v>31207.8</v>
      </c>
      <c r="E18" s="82">
        <f t="shared" si="0"/>
        <v>1470598.8971787391</v>
      </c>
      <c r="F18" s="82">
        <v>113917.89319744</v>
      </c>
      <c r="G18" s="91">
        <f t="shared" si="1"/>
        <v>1356681.003981299</v>
      </c>
      <c r="I18" s="3"/>
      <c r="J18" s="3"/>
      <c r="K18" s="3"/>
      <c r="M18" s="35"/>
    </row>
    <row r="19" spans="1:13" ht="13.5" customHeight="1" x14ac:dyDescent="0.2">
      <c r="A19" s="75">
        <f>+'(skema1-7_2016 - 16pl)'!A19</f>
        <v>6008</v>
      </c>
      <c r="B19" s="7" t="str">
        <f>+'(skema1-7_2016 - 16pl)'!B19</f>
        <v>Vejle-Give-Middelfart sygehuse</v>
      </c>
      <c r="C19" s="96">
        <f>+'Skema1-7_2017'!J19</f>
        <v>1820247.9368112609</v>
      </c>
      <c r="D19" s="82">
        <v>72818.2</v>
      </c>
      <c r="E19" s="82">
        <f t="shared" si="0"/>
        <v>1747429.7368112609</v>
      </c>
      <c r="F19" s="82">
        <v>367618.48639999999</v>
      </c>
      <c r="G19" s="91">
        <f t="shared" si="1"/>
        <v>1379811.2504112609</v>
      </c>
      <c r="I19" s="3"/>
      <c r="J19" s="3"/>
      <c r="K19" s="3"/>
      <c r="M19" s="35"/>
    </row>
    <row r="20" spans="1:13" ht="13.5" customHeight="1" x14ac:dyDescent="0.2">
      <c r="A20" s="75">
        <f>+'(skema1-7_2016 - 16pl)'!A20</f>
        <v>6013</v>
      </c>
      <c r="B20" s="7" t="str">
        <f>+'(skema1-7_2016 - 16pl)'!B20</f>
        <v>De Vestdanske Friklinikker, Give</v>
      </c>
      <c r="C20" s="96">
        <f>+'Skema1-7_2017'!J20</f>
        <v>78943</v>
      </c>
      <c r="D20" s="82"/>
      <c r="E20" s="82">
        <f t="shared" si="0"/>
        <v>78943</v>
      </c>
      <c r="F20" s="82">
        <v>263.57600000000002</v>
      </c>
      <c r="G20" s="91">
        <f t="shared" si="1"/>
        <v>78679.423999999999</v>
      </c>
      <c r="I20" s="3"/>
      <c r="J20" s="3"/>
      <c r="K20" s="3"/>
      <c r="M20" s="35"/>
    </row>
    <row r="21" spans="1:13" ht="13.5" customHeight="1" x14ac:dyDescent="0.2">
      <c r="A21" s="75">
        <f>+'(skema1-7_2016 - 16pl)'!A21</f>
        <v>6006</v>
      </c>
      <c r="B21" s="7" t="str">
        <f>+'(skema1-7_2016 - 16pl)'!B21</f>
        <v>Hospitalenheden Horsens</v>
      </c>
      <c r="C21" s="96">
        <f>+'Skema1-7_2017'!J21</f>
        <v>1060795.6618404503</v>
      </c>
      <c r="D21" s="82">
        <v>7192</v>
      </c>
      <c r="E21" s="82">
        <f t="shared" si="0"/>
        <v>1053603.6618404503</v>
      </c>
      <c r="F21" s="82">
        <v>33058.125580368003</v>
      </c>
      <c r="G21" s="91">
        <f t="shared" si="1"/>
        <v>1020545.5362600823</v>
      </c>
      <c r="I21" s="3"/>
      <c r="J21" s="3"/>
      <c r="K21" s="3"/>
      <c r="M21" s="35"/>
    </row>
    <row r="22" spans="1:13" ht="13.5" customHeight="1" x14ac:dyDescent="0.2">
      <c r="A22" s="75">
        <f>+'(skema1-7_2016 - 16pl)'!A22</f>
        <v>6650</v>
      </c>
      <c r="B22" s="7" t="str">
        <f>+'(skema1-7_2016 - 16pl)'!B22</f>
        <v>Hospitalsenheden Vest</v>
      </c>
      <c r="C22" s="96">
        <f>+'Skema1-7_2017'!J22</f>
        <v>2364971.1394657204</v>
      </c>
      <c r="D22" s="82">
        <v>43982</v>
      </c>
      <c r="E22" s="82">
        <f t="shared" si="0"/>
        <v>2320989.1394657204</v>
      </c>
      <c r="F22" s="82">
        <v>263576.32415800804</v>
      </c>
      <c r="G22" s="91">
        <f t="shared" si="1"/>
        <v>2057412.8153077124</v>
      </c>
      <c r="I22" s="3"/>
      <c r="J22" s="3"/>
      <c r="K22" s="3"/>
      <c r="M22" s="35"/>
    </row>
    <row r="23" spans="1:13" ht="13.5" customHeight="1" x14ac:dyDescent="0.2">
      <c r="A23" s="75">
        <f>+'(skema1-7_2016 - 16pl)'!A23</f>
        <v>6620</v>
      </c>
      <c r="B23" s="7" t="str">
        <f>+'(skema1-7_2016 - 16pl)'!B23</f>
        <v>Aarhus Universitetshospital</v>
      </c>
      <c r="C23" s="96">
        <f>+'Skema1-7_2017'!J23</f>
        <v>7604845.5512143252</v>
      </c>
      <c r="D23" s="82">
        <v>251010</v>
      </c>
      <c r="E23" s="82">
        <f t="shared" si="0"/>
        <v>7353835.5512143252</v>
      </c>
      <c r="F23" s="82">
        <v>1203250.0177454238</v>
      </c>
      <c r="G23" s="91">
        <f t="shared" si="1"/>
        <v>6150585.5334689012</v>
      </c>
      <c r="I23" s="3"/>
      <c r="J23" s="3"/>
      <c r="K23" s="3"/>
      <c r="M23" s="35"/>
    </row>
    <row r="24" spans="1:13" ht="13.5" customHeight="1" x14ac:dyDescent="0.2">
      <c r="A24" s="75">
        <f>+'(skema1-7_2016 - 16pl)'!A24</f>
        <v>7005</v>
      </c>
      <c r="B24" s="7" t="str">
        <f>+'(skema1-7_2016 - 16pl)'!B24</f>
        <v>Regionshospitalet Randers</v>
      </c>
      <c r="C24" s="96">
        <f>+'Skema1-7_2017'!J24</f>
        <v>1205975.1008474298</v>
      </c>
      <c r="D24" s="82">
        <v>10022</v>
      </c>
      <c r="E24" s="82">
        <f t="shared" si="0"/>
        <v>1195953.1008474298</v>
      </c>
      <c r="F24" s="82">
        <v>35083.223526199996</v>
      </c>
      <c r="G24" s="91">
        <f t="shared" si="1"/>
        <v>1160869.8773212298</v>
      </c>
      <c r="I24" s="3"/>
      <c r="J24" s="3"/>
      <c r="K24" s="3"/>
      <c r="M24" s="35"/>
    </row>
    <row r="25" spans="1:13" ht="13.5" customHeight="1" x14ac:dyDescent="0.2">
      <c r="A25" s="75">
        <f>+'(skema1-7_2016 - 16pl)'!A25</f>
        <v>6630</v>
      </c>
      <c r="B25" s="7" t="str">
        <f>+'(skema1-7_2016 - 16pl)'!B25</f>
        <v>Hospitalsenhed Midt</v>
      </c>
      <c r="C25" s="96">
        <f>+'Skema1-7_2017'!J25</f>
        <v>2610517.4451079909</v>
      </c>
      <c r="D25" s="82">
        <v>56580</v>
      </c>
      <c r="E25" s="82">
        <f t="shared" si="0"/>
        <v>2553937.4451079909</v>
      </c>
      <c r="F25" s="82">
        <v>146850.12565717596</v>
      </c>
      <c r="G25" s="91">
        <f t="shared" si="1"/>
        <v>2407087.3194508147</v>
      </c>
      <c r="I25" s="3"/>
      <c r="J25" s="3"/>
      <c r="K25" s="3"/>
      <c r="M25" s="35"/>
    </row>
    <row r="26" spans="1:13" ht="13.5" customHeight="1" x14ac:dyDescent="0.2">
      <c r="A26" s="75">
        <f>+'(skema1-7_2016 - 16pl)'!A26</f>
        <v>8001</v>
      </c>
      <c r="B26" s="7" t="str">
        <f>+'(skema1-7_2016 - 16pl)'!B26</f>
        <v>Aalborg Universitetshospital</v>
      </c>
      <c r="C26" s="96">
        <f>+'Skema1-7_2017'!J26</f>
        <v>4675851.28</v>
      </c>
      <c r="D26" s="82">
        <v>185718</v>
      </c>
      <c r="E26" s="82">
        <f t="shared" si="0"/>
        <v>4490133.28</v>
      </c>
      <c r="F26" s="82">
        <v>498269.2763059201</v>
      </c>
      <c r="G26" s="91">
        <f t="shared" si="1"/>
        <v>3991864.0036940803</v>
      </c>
      <c r="I26" s="3"/>
      <c r="J26" s="3"/>
      <c r="K26" s="3"/>
      <c r="M26" s="35"/>
    </row>
    <row r="27" spans="1:13" ht="13.5" customHeight="1" x14ac:dyDescent="0.2">
      <c r="A27" s="75">
        <f>+'(skema1-7_2016 - 16pl)'!A27</f>
        <v>8003</v>
      </c>
      <c r="B27" s="7" t="str">
        <f>+'(skema1-7_2016 - 16pl)'!B27</f>
        <v>Regionshospitalet Nordjylland</v>
      </c>
      <c r="C27" s="96">
        <f>+'Skema1-7_2017'!J27</f>
        <v>1446367.7780000002</v>
      </c>
      <c r="D27" s="82">
        <v>6731</v>
      </c>
      <c r="E27" s="82">
        <f t="shared" si="0"/>
        <v>1439636.7780000002</v>
      </c>
      <c r="F27" s="82">
        <v>41921.138447295998</v>
      </c>
      <c r="G27" s="91">
        <f t="shared" si="1"/>
        <v>1397715.6395527041</v>
      </c>
      <c r="I27" s="3"/>
      <c r="J27" s="3"/>
      <c r="K27" s="3"/>
      <c r="M27" s="35"/>
    </row>
    <row r="28" spans="1:13" ht="13.5" customHeight="1" x14ac:dyDescent="0.2">
      <c r="A28" s="13"/>
      <c r="B28" s="13" t="s">
        <v>14</v>
      </c>
      <c r="C28" s="83">
        <f>SUM(C5:C27)</f>
        <v>65822017.37903861</v>
      </c>
      <c r="D28" s="83">
        <f>SUM(D5:D27)</f>
        <v>1557422</v>
      </c>
      <c r="E28" s="83">
        <f>SUM(E5:E27)</f>
        <v>64264595.37903861</v>
      </c>
      <c r="F28" s="83">
        <f>SUM(F5:F27)</f>
        <v>7218937.4480563495</v>
      </c>
      <c r="G28" s="93">
        <f>SUM(G5:G27)</f>
        <v>57045657.930982269</v>
      </c>
      <c r="I28" s="3"/>
      <c r="J28" s="3"/>
      <c r="K28" s="3"/>
    </row>
    <row r="29" spans="1:13" ht="13.5" customHeight="1" x14ac:dyDescent="0.2">
      <c r="I29" s="39"/>
      <c r="J29" s="3"/>
      <c r="K29" s="3"/>
    </row>
    <row r="30" spans="1:13" ht="13.5" customHeight="1" x14ac:dyDescent="0.2">
      <c r="B30" s="17" t="s">
        <v>28</v>
      </c>
      <c r="C30" s="18">
        <f>SUM(C5:C10)</f>
        <v>22757254.969303261</v>
      </c>
      <c r="D30" s="18">
        <f>SUM(D5:D10)</f>
        <v>549924</v>
      </c>
      <c r="E30" s="18">
        <f>SUM(E5:E10)</f>
        <v>22207330.969303261</v>
      </c>
      <c r="F30" s="18">
        <f>SUM(F5:F10)</f>
        <v>2524585.7578815487</v>
      </c>
      <c r="G30" s="6">
        <f>SUM(G5:G10)</f>
        <v>19682745.211421706</v>
      </c>
      <c r="I30" s="39"/>
    </row>
    <row r="31" spans="1:13" ht="13.5" customHeight="1" x14ac:dyDescent="0.2">
      <c r="B31" s="19" t="s">
        <v>29</v>
      </c>
      <c r="C31" s="5">
        <f>SUM(C11:C14)</f>
        <v>8125670.446207162</v>
      </c>
      <c r="D31" s="5">
        <f>SUM(D11:D14)</f>
        <v>146785</v>
      </c>
      <c r="E31" s="5">
        <f>SUM(E11:E14)</f>
        <v>7978885.446207162</v>
      </c>
      <c r="F31" s="5">
        <f>SUM(F11:F14)</f>
        <v>798036.75964185619</v>
      </c>
      <c r="G31" s="8">
        <f>SUM(G11:G14)</f>
        <v>7180848.6865653051</v>
      </c>
    </row>
    <row r="32" spans="1:13" ht="13.5" customHeight="1" x14ac:dyDescent="0.2">
      <c r="B32" s="19" t="s">
        <v>30</v>
      </c>
      <c r="C32" s="5">
        <f>SUM(C15:C20)</f>
        <v>13969768.007052276</v>
      </c>
      <c r="D32" s="5">
        <f>SUM(D15:D20)</f>
        <v>299478</v>
      </c>
      <c r="E32" s="5">
        <f>SUM(E15:E20)</f>
        <v>13670290.007052278</v>
      </c>
      <c r="F32" s="5">
        <f>SUM(F15:F20)</f>
        <v>1674306.699112552</v>
      </c>
      <c r="G32" s="8">
        <f>SUM(G15:G20)</f>
        <v>11995983.307939725</v>
      </c>
    </row>
    <row r="33" spans="1:8" ht="13.5" customHeight="1" x14ac:dyDescent="0.2">
      <c r="B33" s="19" t="s">
        <v>31</v>
      </c>
      <c r="C33" s="5">
        <f>SUM(C21:C25)</f>
        <v>14847104.898475917</v>
      </c>
      <c r="D33" s="5">
        <f>SUM(D21:D25)</f>
        <v>368786</v>
      </c>
      <c r="E33" s="5">
        <f>SUM(E21:E25)</f>
        <v>14478318.898475917</v>
      </c>
      <c r="F33" s="5">
        <f>SUM(F21:F25)</f>
        <v>1681817.8166671759</v>
      </c>
      <c r="G33" s="8">
        <f>SUM(G21:G25)</f>
        <v>12796501.08180874</v>
      </c>
    </row>
    <row r="34" spans="1:8" ht="13.5" customHeight="1" x14ac:dyDescent="0.2">
      <c r="B34" s="20" t="s">
        <v>32</v>
      </c>
      <c r="C34" s="10">
        <f>+SUM(C26:C27)</f>
        <v>6122219.0580000002</v>
      </c>
      <c r="D34" s="10">
        <f>+SUM(D26:D27)</f>
        <v>192449</v>
      </c>
      <c r="E34" s="10">
        <f>+SUM(E26:E27)</f>
        <v>5929770.0580000002</v>
      </c>
      <c r="F34" s="10">
        <f>+SUM(F26:F27)</f>
        <v>540190.41475321609</v>
      </c>
      <c r="G34" s="21">
        <f>+SUM(G26:G27)</f>
        <v>5389579.6432467848</v>
      </c>
    </row>
    <row r="35" spans="1:8" ht="13.5" customHeight="1" x14ac:dyDescent="0.2">
      <c r="B35" s="13" t="s">
        <v>14</v>
      </c>
      <c r="C35" s="22">
        <f>SUM(C30:C34)</f>
        <v>65822017.379038617</v>
      </c>
      <c r="D35" s="94">
        <f>SUM(D30:D34)</f>
        <v>1557422</v>
      </c>
      <c r="E35" s="94">
        <f>SUM(E30:E34)</f>
        <v>64264595.379038617</v>
      </c>
      <c r="F35" s="94">
        <f>SUM(F30:F34)</f>
        <v>7218937.4480563495</v>
      </c>
      <c r="G35" s="95">
        <f>SUM(G30:G34)</f>
        <v>57045657.930982262</v>
      </c>
    </row>
    <row r="36" spans="1:8" ht="13.5" customHeight="1" x14ac:dyDescent="0.2"/>
    <row r="37" spans="1:8" ht="13.5" customHeight="1" x14ac:dyDescent="0.2">
      <c r="F37" s="155"/>
      <c r="G37" s="155"/>
      <c r="H37" s="155"/>
    </row>
    <row r="38" spans="1:8" ht="13.5" customHeight="1" x14ac:dyDescent="0.2">
      <c r="F38" s="155"/>
      <c r="G38" s="155"/>
      <c r="H38" s="155"/>
    </row>
    <row r="39" spans="1:8" ht="13.5" customHeight="1" x14ac:dyDescent="0.2">
      <c r="F39" s="155"/>
      <c r="G39" s="155"/>
      <c r="H39" s="155"/>
    </row>
    <row r="40" spans="1:8" ht="13.5" customHeight="1" x14ac:dyDescent="0.2">
      <c r="A40" s="77"/>
      <c r="B40" s="39"/>
      <c r="C40" s="28"/>
      <c r="D40" s="39"/>
      <c r="F40" s="155"/>
      <c r="G40" s="155"/>
      <c r="H40" s="155"/>
    </row>
    <row r="41" spans="1:8" ht="13.5" customHeight="1" x14ac:dyDescent="0.2">
      <c r="A41" s="77"/>
      <c r="B41" s="3"/>
      <c r="C41" s="3"/>
      <c r="D41" s="3"/>
      <c r="F41" s="155"/>
      <c r="G41" s="155"/>
      <c r="H41" s="155"/>
    </row>
    <row r="42" spans="1:8" ht="13.5" customHeight="1" x14ac:dyDescent="0.2">
      <c r="A42" s="77"/>
      <c r="B42" s="3"/>
      <c r="C42" s="3"/>
      <c r="D42" s="3"/>
      <c r="F42" s="155"/>
      <c r="G42" s="155"/>
      <c r="H42" s="155"/>
    </row>
    <row r="43" spans="1:8" ht="13.5" customHeight="1" x14ac:dyDescent="0.2">
      <c r="A43" s="77"/>
      <c r="B43" s="3"/>
      <c r="C43" s="3"/>
      <c r="D43" s="3"/>
    </row>
    <row r="44" spans="1:8" x14ac:dyDescent="0.2">
      <c r="A44" s="77"/>
      <c r="B44" s="3"/>
      <c r="C44" s="3"/>
      <c r="D44" s="3"/>
    </row>
    <row r="45" spans="1:8" x14ac:dyDescent="0.2">
      <c r="A45" s="77"/>
      <c r="B45" s="3"/>
      <c r="C45" s="3"/>
      <c r="D45" s="3"/>
    </row>
  </sheetData>
  <phoneticPr fontId="5" type="noConversion"/>
  <pageMargins left="0.51181102362204722" right="0.43307086614173229" top="0.51181102362204722" bottom="0.19685039370078741" header="0.23622047244094491" footer="0.23622047244094491"/>
  <pageSetup paperSize="9" scale="75" orientation="landscape" cellComments="asDisplayed" horizontalDpi="300" verticalDpi="300" r:id="rId1"/>
  <headerFooter alignWithMargins="0">
    <oddHeader>&amp;CSide &amp;P / &amp;N</oddHeader>
  </headerFooter>
  <ignoredErrors>
    <ignoredError sqref="D30:F3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zoomScaleNormal="100" workbookViewId="0"/>
  </sheetViews>
  <sheetFormatPr defaultColWidth="9.140625" defaultRowHeight="12" x14ac:dyDescent="0.2"/>
  <cols>
    <col min="1" max="1" width="8.5703125" style="38" customWidth="1"/>
    <col min="2" max="2" width="39.28515625" style="24" customWidth="1"/>
    <col min="3" max="3" width="20.140625" style="26" customWidth="1"/>
    <col min="4" max="7" width="14.28515625" style="24" customWidth="1"/>
    <col min="8" max="16384" width="9.140625" style="24"/>
  </cols>
  <sheetData>
    <row r="1" spans="1:7" ht="15.75" x14ac:dyDescent="0.25">
      <c r="A1" s="72" t="str">
        <f>'Skema1-7_2016'!A1</f>
        <v>Endelig version 13. februar 2019</v>
      </c>
    </row>
    <row r="2" spans="1:7" ht="13.5" customHeight="1" x14ac:dyDescent="0.2">
      <c r="A2" s="89" t="s">
        <v>178</v>
      </c>
      <c r="B2" s="39"/>
      <c r="C2" s="28"/>
      <c r="D2" s="38"/>
    </row>
    <row r="3" spans="1:7" ht="13.5" customHeight="1" x14ac:dyDescent="0.2">
      <c r="A3" s="90" t="s">
        <v>45</v>
      </c>
      <c r="B3" s="39"/>
      <c r="C3" s="28"/>
    </row>
    <row r="4" spans="1:7" ht="54" customHeight="1" x14ac:dyDescent="0.2">
      <c r="A4" s="73" t="s">
        <v>6</v>
      </c>
      <c r="B4" s="73" t="s">
        <v>0</v>
      </c>
      <c r="C4" s="12" t="s">
        <v>15</v>
      </c>
      <c r="D4" s="12" t="s">
        <v>16</v>
      </c>
      <c r="E4" s="12" t="s">
        <v>23</v>
      </c>
      <c r="F4" s="12" t="s">
        <v>21</v>
      </c>
      <c r="G4" s="12" t="s">
        <v>22</v>
      </c>
    </row>
    <row r="5" spans="1:7" ht="13.5" customHeight="1" x14ac:dyDescent="0.2">
      <c r="A5" s="74">
        <f>+'(skema1-7_2016 - 16pl)'!A5</f>
        <v>1301</v>
      </c>
      <c r="B5" s="4" t="str">
        <f>+'(skema1-7_2016 - 16pl)'!B5</f>
        <v>Rigshospitalet</v>
      </c>
      <c r="C5" s="96">
        <f>IF(DTD_16!C5=0,"-",DTD_17!C5/DTD_16!C5*100-100)</f>
        <v>0.46730568708979092</v>
      </c>
      <c r="D5" s="97">
        <f>IF(DTD_16!D5=0,"-",DTD_17!D5/DTD_16!D5*100-100)</f>
        <v>10.024466696637631</v>
      </c>
      <c r="E5" s="82">
        <f>IF(DTD_16!E5=0,"-",DTD_17!E5/DTD_16!E5*100-100)</f>
        <v>0.16569355510091555</v>
      </c>
      <c r="F5" s="82">
        <f>IF(DTD_16!F5=0,"-",DTD_17!F5/DTD_16!F5*100-100)</f>
        <v>2.5256901233984479</v>
      </c>
      <c r="G5" s="91">
        <f>IF(DTD_16!G5=0,"-",DTD_17!G5/DTD_16!G5*100-100)</f>
        <v>-0.30353504021030631</v>
      </c>
    </row>
    <row r="6" spans="1:7" ht="13.5" customHeight="1" x14ac:dyDescent="0.2">
      <c r="A6" s="75">
        <f>+'(skema1-7_2016 - 16pl)'!A6</f>
        <v>1309</v>
      </c>
      <c r="B6" s="7" t="str">
        <f>+'(skema1-7_2016 - 16pl)'!B6</f>
        <v>Bispebjerg og Frederiksberg Hospital</v>
      </c>
      <c r="C6" s="96">
        <f>IF(DTD_16!C6=0,"-",DTD_17!C6/DTD_16!C6*100-100)</f>
        <v>-3.0323244921184482</v>
      </c>
      <c r="D6" s="97">
        <f>IF(DTD_16!D6=0,"-",DTD_17!D6/DTD_16!D6*100-100)</f>
        <v>-9.8358893356805197</v>
      </c>
      <c r="E6" s="82">
        <f>IF(DTD_16!E6=0,"-",DTD_17!E6/DTD_16!E6*100-100)</f>
        <v>-2.7926462711363484</v>
      </c>
      <c r="F6" s="82">
        <f>IF(DTD_16!F6=0,"-",DTD_17!F6/DTD_16!F6*100-100)</f>
        <v>7.5004442105775411</v>
      </c>
      <c r="G6" s="91">
        <f>IF(DTD_16!G6=0,"-",DTD_17!G6/DTD_16!G6*100-100)</f>
        <v>-3.246781874457966</v>
      </c>
    </row>
    <row r="7" spans="1:7" ht="13.5" customHeight="1" x14ac:dyDescent="0.2">
      <c r="A7" s="75">
        <f>+'(skema1-7_2016 - 16pl)'!A7</f>
        <v>1330</v>
      </c>
      <c r="B7" s="7" t="str">
        <f>+'(skema1-7_2016 - 16pl)'!B7</f>
        <v>Amager og Hvidovre Hospital</v>
      </c>
      <c r="C7" s="96">
        <f>IF(DTD_16!C7=0,"-",DTD_17!C7/DTD_16!C7*100-100)</f>
        <v>-1.8453295419673879</v>
      </c>
      <c r="D7" s="97">
        <f>IF(DTD_16!D7=0,"-",DTD_17!D7/DTD_16!D7*100-100)</f>
        <v>-2.3279665425241234</v>
      </c>
      <c r="E7" s="82">
        <f>IF(DTD_16!E7=0,"-",DTD_17!E7/DTD_16!E7*100-100)</f>
        <v>-1.835985904160566</v>
      </c>
      <c r="F7" s="82">
        <f>IF(DTD_16!F7=0,"-",DTD_17!F7/DTD_16!F7*100-100)</f>
        <v>-9.3885930515498899</v>
      </c>
      <c r="G7" s="91">
        <f>IF(DTD_16!G7=0,"-",DTD_17!G7/DTD_16!G7*100-100)</f>
        <v>-1.4250992261265196</v>
      </c>
    </row>
    <row r="8" spans="1:7" ht="13.5" customHeight="1" x14ac:dyDescent="0.2">
      <c r="A8" s="75">
        <f>+'(skema1-7_2016 - 16pl)'!A8</f>
        <v>1516</v>
      </c>
      <c r="B8" s="7" t="str">
        <f>+'(skema1-7_2016 - 16pl)'!B8</f>
        <v>Herlev og Gentofte Hospital</v>
      </c>
      <c r="C8" s="96">
        <f>IF(DTD_16!C8=0,"-",DTD_17!C8/DTD_16!C8*100-100)</f>
        <v>-0.76222934782272489</v>
      </c>
      <c r="D8" s="97">
        <f>IF(DTD_16!D8=0,"-",DTD_17!D8/DTD_16!D8*100-100)</f>
        <v>0.15154808031934408</v>
      </c>
      <c r="E8" s="82">
        <f>IF(DTD_16!E8=0,"-",DTD_17!E8/DTD_16!E8*100-100)</f>
        <v>-0.77514788713043004</v>
      </c>
      <c r="F8" s="82">
        <f>IF(DTD_16!F8=0,"-",DTD_17!F8/DTD_16!F8*100-100)</f>
        <v>5.4657782779334667</v>
      </c>
      <c r="G8" s="91">
        <f>IF(DTD_16!G8=0,"-",DTD_17!G8/DTD_16!G8*100-100)</f>
        <v>-1.5610867592573072</v>
      </c>
    </row>
    <row r="9" spans="1:7" ht="13.5" customHeight="1" x14ac:dyDescent="0.2">
      <c r="A9" s="75">
        <f>+'(skema1-7_2016 - 16pl)'!A9</f>
        <v>2000</v>
      </c>
      <c r="B9" s="7" t="str">
        <f>+'(skema1-7_2016 - 16pl)'!B9</f>
        <v>Nordsjællands Hospital</v>
      </c>
      <c r="C9" s="96">
        <f>IF(DTD_16!C9=0,"-",DTD_17!C9/DTD_16!C9*100-100)</f>
        <v>-0.12057145656709167</v>
      </c>
      <c r="D9" s="97">
        <f>IF(DTD_16!D9=0,"-",DTD_17!D9/DTD_16!D9*100-100)</f>
        <v>-7.5064601150916559</v>
      </c>
      <c r="E9" s="82">
        <f>IF(DTD_16!E9=0,"-",DTD_17!E9/DTD_16!E9*100-100)</f>
        <v>-9.8189858907602456E-3</v>
      </c>
      <c r="F9" s="82">
        <f>IF(DTD_16!F9=0,"-",DTD_17!F9/DTD_16!F9*100-100)</f>
        <v>3.2972976182420268</v>
      </c>
      <c r="G9" s="91">
        <f>IF(DTD_16!G9=0,"-",DTD_17!G9/DTD_16!G9*100-100)</f>
        <v>-0.17560668120287914</v>
      </c>
    </row>
    <row r="10" spans="1:7" ht="13.5" customHeight="1" x14ac:dyDescent="0.2">
      <c r="A10" s="75">
        <f>+'(skema1-7_2016 - 16pl)'!A10</f>
        <v>4001</v>
      </c>
      <c r="B10" s="7" t="str">
        <f>+'(skema1-7_2016 - 16pl)'!B10</f>
        <v>Bornholms Hospital</v>
      </c>
      <c r="C10" s="96">
        <f>IF(DTD_16!C10=0,"-",DTD_17!C10/DTD_16!C10*100-100)</f>
        <v>-0.58014684337820199</v>
      </c>
      <c r="D10" s="97" t="str">
        <f>IF(DTD_16!D10=0,"-",DTD_17!D10/DTD_16!D10*100-100)</f>
        <v>-</v>
      </c>
      <c r="E10" s="82">
        <f>IF(DTD_16!E10=0,"-",DTD_17!E10/DTD_16!E10*100-100)</f>
        <v>-0.58014684337820199</v>
      </c>
      <c r="F10" s="82">
        <f>IF(DTD_16!F10=0,"-",DTD_17!F10/DTD_16!F10*100-100)</f>
        <v>-4.4996403687832185</v>
      </c>
      <c r="G10" s="91">
        <f>IF(DTD_16!G10=0,"-",DTD_17!G10/DTD_16!G10*100-100)</f>
        <v>-0.30392452868022701</v>
      </c>
    </row>
    <row r="11" spans="1:7" ht="13.5" customHeight="1" x14ac:dyDescent="0.2">
      <c r="A11" s="75">
        <f>+'(skema1-7_2016 - 16pl)'!A11</f>
        <v>3810</v>
      </c>
      <c r="B11" s="7" t="str">
        <f>+'(skema1-7_2016 - 16pl)'!B11</f>
        <v>Sjællands Universitetshospital</v>
      </c>
      <c r="C11" s="96">
        <f>IF(DTD_16!C11=0,"-",DTD_17!C11/DTD_16!C11*100-100)</f>
        <v>2.78750922866287</v>
      </c>
      <c r="D11" s="97">
        <f>IF(DTD_16!D11=0,"-",DTD_17!D11/DTD_16!D11*100-100)</f>
        <v>-10.512174788709643</v>
      </c>
      <c r="E11" s="82">
        <f>IF(DTD_16!E11=0,"-",DTD_17!E11/DTD_16!E11*100-100)</f>
        <v>3.1077050610728492</v>
      </c>
      <c r="F11" s="82">
        <f>IF(DTD_16!F11=0,"-",DTD_17!F11/DTD_16!F11*100-100)</f>
        <v>7.8517039057063727</v>
      </c>
      <c r="G11" s="91">
        <f>IF(DTD_16!G11=0,"-",DTD_17!G11/DTD_16!G11*100-100)</f>
        <v>2.1458333893206571</v>
      </c>
    </row>
    <row r="12" spans="1:7" ht="13.5" customHeight="1" x14ac:dyDescent="0.2">
      <c r="A12" s="75">
        <f>+'(skema1-7_2016 - 16pl)'!A12</f>
        <v>3820</v>
      </c>
      <c r="B12" s="7" t="str">
        <f>+'(skema1-7_2016 - 16pl)'!B12</f>
        <v>Holbæk Sygehus</v>
      </c>
      <c r="C12" s="96">
        <f>IF(DTD_16!C12=0,"-",DTD_17!C12/DTD_16!C12*100-100)</f>
        <v>3.2683351956263778</v>
      </c>
      <c r="D12" s="97">
        <f>IF(DTD_16!D12=0,"-",DTD_17!D12/DTD_16!D12*100-100)</f>
        <v>37.706458759923265</v>
      </c>
      <c r="E12" s="82">
        <f>IF(DTD_16!E12=0,"-",DTD_17!E12/DTD_16!E12*100-100)</f>
        <v>2.7844257394334022</v>
      </c>
      <c r="F12" s="82">
        <f>IF(DTD_16!F12=0,"-",DTD_17!F12/DTD_16!F12*100-100)</f>
        <v>1.4766139511226157</v>
      </c>
      <c r="G12" s="91">
        <f>IF(DTD_16!G12=0,"-",DTD_17!G12/DTD_16!G12*100-100)</f>
        <v>2.8471246986721468</v>
      </c>
    </row>
    <row r="13" spans="1:7" ht="13.5" customHeight="1" x14ac:dyDescent="0.2">
      <c r="A13" s="75">
        <f>+'(skema1-7_2016 - 16pl)'!A13</f>
        <v>3830</v>
      </c>
      <c r="B13" s="7" t="str">
        <f>+'(skema1-7_2016 - 16pl)'!B13</f>
        <v>Næstved, Slagelse og Ringsted sygehuse</v>
      </c>
      <c r="C13" s="96">
        <f>IF(DTD_16!C13=0,"-",DTD_17!C13/DTD_16!C13*100-100)</f>
        <v>-3.1540278115699323</v>
      </c>
      <c r="D13" s="97">
        <f>IF(DTD_16!D13=0,"-",DTD_17!D13/DTD_16!D13*100-100)</f>
        <v>-14.477269271062156</v>
      </c>
      <c r="E13" s="82">
        <f>IF(DTD_16!E13=0,"-",DTD_17!E13/DTD_16!E13*100-100)</f>
        <v>-2.9513542072557755</v>
      </c>
      <c r="F13" s="82">
        <f>IF(DTD_16!F13=0,"-",DTD_17!F13/DTD_16!F13*100-100)</f>
        <v>-2.3767987266077455</v>
      </c>
      <c r="G13" s="91">
        <f>IF(DTD_16!G13=0,"-",DTD_17!G13/DTD_16!G13*100-100)</f>
        <v>-2.9718907645248436</v>
      </c>
    </row>
    <row r="14" spans="1:7" ht="13.5" customHeight="1" x14ac:dyDescent="0.2">
      <c r="A14" s="75">
        <f>+'(skema1-7_2016 - 16pl)'!A14</f>
        <v>3840</v>
      </c>
      <c r="B14" s="7" t="str">
        <f>+'(skema1-7_2016 - 16pl)'!B14</f>
        <v>Nykøbing Sygehus</v>
      </c>
      <c r="C14" s="96">
        <f>IF(DTD_16!C14=0,"-",DTD_17!C14/DTD_16!C14*100-100)</f>
        <v>2.1353962941751234</v>
      </c>
      <c r="D14" s="97">
        <f>IF(DTD_16!D14=0,"-",DTD_17!D14/DTD_16!D14*100-100)</f>
        <v>102.51243762314948</v>
      </c>
      <c r="E14" s="82">
        <f>IF(DTD_16!E14=0,"-",DTD_17!E14/DTD_16!E14*100-100)</f>
        <v>1.44754013922892</v>
      </c>
      <c r="F14" s="82">
        <f>IF(DTD_16!F14=0,"-",DTD_17!F14/DTD_16!F14*100-100)</f>
        <v>16.315910099284366</v>
      </c>
      <c r="G14" s="91">
        <f>IF(DTD_16!G14=0,"-",DTD_17!G14/DTD_16!G14*100-100)</f>
        <v>1.2482417120863261</v>
      </c>
    </row>
    <row r="15" spans="1:7" ht="13.5" customHeight="1" x14ac:dyDescent="0.2">
      <c r="A15" s="75">
        <f>+'(skema1-7_2016 - 16pl)'!A15</f>
        <v>4202</v>
      </c>
      <c r="B15" s="7" t="str">
        <f>+'(skema1-7_2016 - 16pl)'!B15</f>
        <v>Odense Universitetshospital</v>
      </c>
      <c r="C15" s="96">
        <f>IF(DTD_16!C15=0,"-",DTD_17!C15/DTD_16!C15*100-100)</f>
        <v>2.5072737679241612</v>
      </c>
      <c r="D15" s="97">
        <f>IF(DTD_16!D15=0,"-",DTD_17!D15/DTD_16!D15*100-100)</f>
        <v>0.9466558591382892</v>
      </c>
      <c r="E15" s="82">
        <f>IF(DTD_16!E15=0,"-",DTD_17!E15/DTD_16!E15*100-100)</f>
        <v>2.547268199599543</v>
      </c>
      <c r="F15" s="82">
        <f>IF(DTD_16!F15=0,"-",DTD_17!F15/DTD_16!F15*100-100)</f>
        <v>10.190409642911405</v>
      </c>
      <c r="G15" s="91">
        <f>IF(DTD_16!G15=0,"-",DTD_17!G15/DTD_16!G15*100-100)</f>
        <v>1.4797271657892566</v>
      </c>
    </row>
    <row r="16" spans="1:7" ht="13.5" customHeight="1" x14ac:dyDescent="0.2">
      <c r="A16" s="75">
        <f>+'(skema1-7_2016 - 16pl)'!A16</f>
        <v>5000</v>
      </c>
      <c r="B16" s="7" t="str">
        <f>+'(skema1-7_2016 - 16pl)'!B16</f>
        <v>Sygehus Sønderjylland</v>
      </c>
      <c r="C16" s="96">
        <f>IF(DTD_16!C16=0,"-",DTD_17!C16/DTD_16!C16*100-100)</f>
        <v>0.7126167754225321</v>
      </c>
      <c r="D16" s="97">
        <f>IF(DTD_16!D16=0,"-",DTD_17!D16/DTD_16!D16*100-100)</f>
        <v>-20.937415150692374</v>
      </c>
      <c r="E16" s="82">
        <f>IF(DTD_16!E16=0,"-",DTD_17!E16/DTD_16!E16*100-100)</f>
        <v>0.85567675887041617</v>
      </c>
      <c r="F16" s="82">
        <f>IF(DTD_16!F16=0,"-",DTD_17!F16/DTD_16!F16*100-100)</f>
        <v>11.274512493658932</v>
      </c>
      <c r="G16" s="91">
        <f>IF(DTD_16!G16=0,"-",DTD_17!G16/DTD_16!G16*100-100)</f>
        <v>4.2425306375079685E-2</v>
      </c>
    </row>
    <row r="17" spans="1:7" ht="13.5" customHeight="1" x14ac:dyDescent="0.2">
      <c r="A17" s="75">
        <f>+'(skema1-7_2016 - 16pl)'!A17</f>
        <v>5501</v>
      </c>
      <c r="B17" s="7" t="str">
        <f>+'(skema1-7_2016 - 16pl)'!B17</f>
        <v>Sydvestjysk Sygehus</v>
      </c>
      <c r="C17" s="96">
        <f>IF(DTD_16!C17=0,"-",DTD_17!C17/DTD_16!C17*100-100)</f>
        <v>0.59560449340978039</v>
      </c>
      <c r="D17" s="97">
        <f>IF(DTD_16!D17=0,"-",DTD_17!D17/DTD_16!D17*100-100)</f>
        <v>23.236434701631211</v>
      </c>
      <c r="E17" s="82">
        <f>IF(DTD_16!E17=0,"-",DTD_17!E17/DTD_16!E17*100-100)</f>
        <v>0.43573766691244487</v>
      </c>
      <c r="F17" s="82">
        <f>IF(DTD_16!F17=0,"-",DTD_17!F17/DTD_16!F17*100-100)</f>
        <v>5.0623284965653994</v>
      </c>
      <c r="G17" s="91">
        <f>IF(DTD_16!G17=0,"-",DTD_17!G17/DTD_16!G17*100-100)</f>
        <v>1.2987148879602728E-2</v>
      </c>
    </row>
    <row r="18" spans="1:7" ht="13.5" customHeight="1" x14ac:dyDescent="0.2">
      <c r="A18" s="75">
        <f>+'(skema1-7_2016 - 16pl)'!A18</f>
        <v>6007</v>
      </c>
      <c r="B18" s="7" t="str">
        <f>+'(skema1-7_2016 - 16pl)'!B18</f>
        <v>Fredericia og Kolding sygehuse</v>
      </c>
      <c r="C18" s="96">
        <f>IF(DTD_16!C18=0,"-",DTD_17!C18/DTD_16!C18*100-100)</f>
        <v>0.94909425249016977</v>
      </c>
      <c r="D18" s="97">
        <f>IF(DTD_16!D18=0,"-",DTD_17!D18/DTD_16!D18*100-100)</f>
        <v>18.666460299472149</v>
      </c>
      <c r="E18" s="82">
        <f>IF(DTD_16!E18=0,"-",DTD_17!E18/DTD_16!E18*100-100)</f>
        <v>0.63025728404875281</v>
      </c>
      <c r="F18" s="82">
        <f>IF(DTD_16!F18=0,"-",DTD_17!F18/DTD_16!F18*100-100)</f>
        <v>37.757052488825451</v>
      </c>
      <c r="G18" s="91">
        <f>IF(DTD_16!G18=0,"-",DTD_17!G18/DTD_16!G18*100-100)</f>
        <v>-1.5966277810435088</v>
      </c>
    </row>
    <row r="19" spans="1:7" ht="13.5" customHeight="1" x14ac:dyDescent="0.2">
      <c r="A19" s="75">
        <f>+'(skema1-7_2016 - 16pl)'!A19</f>
        <v>6008</v>
      </c>
      <c r="B19" s="7" t="str">
        <f>+'(skema1-7_2016 - 16pl)'!B19</f>
        <v>Vejle-Give-Middelfart sygehuse</v>
      </c>
      <c r="C19" s="96">
        <f>IF(DTD_16!C19=0,"-",DTD_17!C19/DTD_16!C19*100-100)</f>
        <v>2.3258635739986886</v>
      </c>
      <c r="D19" s="97">
        <f>IF(DTD_16!D19=0,"-",DTD_17!D19/DTD_16!D19*100-100)</f>
        <v>18.666460299472149</v>
      </c>
      <c r="E19" s="82">
        <f>IF(DTD_16!E19=0,"-",DTD_17!E19/DTD_16!E19*100-100)</f>
        <v>1.7420413961716719</v>
      </c>
      <c r="F19" s="82">
        <f>IF(DTD_16!F19=0,"-",DTD_17!F19/DTD_16!F19*100-100)</f>
        <v>14.793980473099893</v>
      </c>
      <c r="G19" s="91">
        <f>IF(DTD_16!G19=0,"-",DTD_17!G19/DTD_16!G19*100-100)</f>
        <v>-1.2493520478260223</v>
      </c>
    </row>
    <row r="20" spans="1:7" ht="13.5" customHeight="1" x14ac:dyDescent="0.2">
      <c r="A20" s="75">
        <f>+'(skema1-7_2016 - 16pl)'!A20</f>
        <v>6013</v>
      </c>
      <c r="B20" s="7" t="str">
        <f>+'(skema1-7_2016 - 16pl)'!B20</f>
        <v>De Vestdanske Friklinikker, Give</v>
      </c>
      <c r="C20" s="96">
        <f>IF(DTD_16!C20=0,"-",DTD_17!C20/DTD_16!C20*100-100)</f>
        <v>-4.3070518004282121</v>
      </c>
      <c r="D20" s="97" t="str">
        <f>IF(DTD_16!D20=0,"-",DTD_17!D20/DTD_16!D20*100-100)</f>
        <v>-</v>
      </c>
      <c r="E20" s="82">
        <f>IF(DTD_16!E20=0,"-",DTD_17!E20/DTD_16!E20*100-100)</f>
        <v>-4.3070518004282121</v>
      </c>
      <c r="F20" s="82">
        <f>IF(DTD_16!F20=0,"-",DTD_17!F20/DTD_16!F20*100-100)</f>
        <v>-36.51406252388599</v>
      </c>
      <c r="G20" s="91">
        <f>IF(DTD_16!G20=0,"-",DTD_17!G20/DTD_16!G20*100-100)</f>
        <v>-4.1441461260468344</v>
      </c>
    </row>
    <row r="21" spans="1:7" ht="13.5" customHeight="1" x14ac:dyDescent="0.2">
      <c r="A21" s="75">
        <f>+'(skema1-7_2016 - 16pl)'!A21</f>
        <v>6006</v>
      </c>
      <c r="B21" s="7" t="str">
        <f>+'(skema1-7_2016 - 16pl)'!B21</f>
        <v>Hospitalenheden Horsens</v>
      </c>
      <c r="C21" s="96">
        <f>IF(DTD_16!C21=0,"-",DTD_17!C21/DTD_16!C21*100-100)</f>
        <v>2.4713903152195087</v>
      </c>
      <c r="D21" s="97">
        <f>IF(DTD_16!D21=0,"-",DTD_17!D21/DTD_16!D21*100-100)</f>
        <v>-13.505130040563103</v>
      </c>
      <c r="E21" s="82">
        <f>IF(DTD_16!E21=0,"-",DTD_17!E21/DTD_16!E21*100-100)</f>
        <v>2.6007547245214653</v>
      </c>
      <c r="F21" s="82">
        <f>IF(DTD_16!F21=0,"-",DTD_17!F21/DTD_16!F21*100-100)</f>
        <v>7.0016487456471879</v>
      </c>
      <c r="G21" s="91">
        <f>IF(DTD_16!G21=0,"-",DTD_17!G21/DTD_16!G21*100-100)</f>
        <v>2.4642434202670813</v>
      </c>
    </row>
    <row r="22" spans="1:7" ht="13.5" customHeight="1" x14ac:dyDescent="0.2">
      <c r="A22" s="75">
        <f>+'(skema1-7_2016 - 16pl)'!A22</f>
        <v>6650</v>
      </c>
      <c r="B22" s="7" t="str">
        <f>+'(skema1-7_2016 - 16pl)'!B22</f>
        <v>Hospitalsenheden Vest</v>
      </c>
      <c r="C22" s="96">
        <f>IF(DTD_16!C22=0,"-",DTD_17!C22/DTD_16!C22*100-100)</f>
        <v>2.3123855322727991</v>
      </c>
      <c r="D22" s="97">
        <f>IF(DTD_16!D22=0,"-",DTD_17!D22/DTD_16!D22*100-100)</f>
        <v>2.1746839094131332</v>
      </c>
      <c r="E22" s="82">
        <f>IF(DTD_16!E22=0,"-",DTD_17!E22/DTD_16!E22*100-100)</f>
        <v>2.314998517316937</v>
      </c>
      <c r="F22" s="82">
        <f>IF(DTD_16!F22=0,"-",DTD_17!F22/DTD_16!F22*100-100)</f>
        <v>9.7637487423665874</v>
      </c>
      <c r="G22" s="91">
        <f>IF(DTD_16!G22=0,"-",DTD_17!G22/DTD_16!G22*100-100)</f>
        <v>1.4331593393354041</v>
      </c>
    </row>
    <row r="23" spans="1:7" ht="13.5" customHeight="1" x14ac:dyDescent="0.2">
      <c r="A23" s="75">
        <f>+'(skema1-7_2016 - 16pl)'!A23</f>
        <v>6620</v>
      </c>
      <c r="B23" s="7" t="str">
        <f>+'(skema1-7_2016 - 16pl)'!B23</f>
        <v>Aarhus Universitetshospital</v>
      </c>
      <c r="C23" s="96">
        <f>IF(DTD_16!C23=0,"-",DTD_17!C23/DTD_16!C23*100-100)</f>
        <v>3.1215968905862184</v>
      </c>
      <c r="D23" s="97">
        <f>IF(DTD_16!D23=0,"-",DTD_17!D23/DTD_16!D23*100-100)</f>
        <v>4.6781093714719475</v>
      </c>
      <c r="E23" s="82">
        <f>IF(DTD_16!E23=0,"-",DTD_17!E23/DTD_16!E23*100-100)</f>
        <v>3.0692846755990359</v>
      </c>
      <c r="F23" s="82">
        <f>IF(DTD_16!F23=0,"-",DTD_17!F23/DTD_16!F23*100-100)</f>
        <v>13.712373362133334</v>
      </c>
      <c r="G23" s="91">
        <f>IF(DTD_16!G23=0,"-",DTD_17!G23/DTD_16!G23*100-100)</f>
        <v>1.2159731510006111</v>
      </c>
    </row>
    <row r="24" spans="1:7" ht="13.5" customHeight="1" x14ac:dyDescent="0.2">
      <c r="A24" s="75">
        <f>+'(skema1-7_2016 - 16pl)'!A24</f>
        <v>7005</v>
      </c>
      <c r="B24" s="7" t="str">
        <f>+'(skema1-7_2016 - 16pl)'!B24</f>
        <v>Regionshospitalet Randers</v>
      </c>
      <c r="C24" s="96">
        <f>IF(DTD_16!C24=0,"-",DTD_17!C24/DTD_16!C24*100-100)</f>
        <v>0.94022562419408473</v>
      </c>
      <c r="D24" s="97">
        <f>IF(DTD_16!D24=0,"-",DTD_17!D24/DTD_16!D24*100-100)</f>
        <v>-45.902307621221581</v>
      </c>
      <c r="E24" s="82">
        <f>IF(DTD_16!E24=0,"-",DTD_17!E24/DTD_16!E24*100-100)</f>
        <v>1.6780090876830229</v>
      </c>
      <c r="F24" s="82">
        <f>IF(DTD_16!F24=0,"-",DTD_17!F24/DTD_16!F24*100-100)</f>
        <v>0.11007092873668967</v>
      </c>
      <c r="G24" s="91">
        <f>IF(DTD_16!G24=0,"-",DTD_17!G24/DTD_16!G24*100-100)</f>
        <v>1.7261594719749667</v>
      </c>
    </row>
    <row r="25" spans="1:7" ht="13.5" customHeight="1" x14ac:dyDescent="0.2">
      <c r="A25" s="75">
        <f>+'(skema1-7_2016 - 16pl)'!A25</f>
        <v>6630</v>
      </c>
      <c r="B25" s="7" t="str">
        <f>+'(skema1-7_2016 - 16pl)'!B25</f>
        <v>Hospitalsenhed Midt</v>
      </c>
      <c r="C25" s="96">
        <f>IF(DTD_16!C25=0,"-",DTD_17!C25/DTD_16!C25*100-100)</f>
        <v>-0.22352238823685866</v>
      </c>
      <c r="D25" s="97">
        <f>IF(DTD_16!D25=0,"-",DTD_17!D25/DTD_16!D25*100-100)</f>
        <v>-9.8241848922327222</v>
      </c>
      <c r="E25" s="82">
        <f>IF(DTD_16!E25=0,"-",DTD_17!E25/DTD_16!E25*100-100)</f>
        <v>1.2371962975166184E-2</v>
      </c>
      <c r="F25" s="82">
        <f>IF(DTD_16!F25=0,"-",DTD_17!F25/DTD_16!F25*100-100)</f>
        <v>-7.3156615089030907</v>
      </c>
      <c r="G25" s="91">
        <f>IF(DTD_16!G25=0,"-",DTD_17!G25/DTD_16!G25*100-100)</f>
        <v>0.49712126092862263</v>
      </c>
    </row>
    <row r="26" spans="1:7" ht="13.5" customHeight="1" x14ac:dyDescent="0.2">
      <c r="A26" s="75">
        <f>+'(skema1-7_2016 - 16pl)'!A26</f>
        <v>8001</v>
      </c>
      <c r="B26" s="7" t="str">
        <f>+'(skema1-7_2016 - 16pl)'!B26</f>
        <v>Aalborg Universitetshospital</v>
      </c>
      <c r="C26" s="96">
        <f>IF(DTD_16!C26=0,"-",DTD_17!C26/DTD_16!C26*100-100)</f>
        <v>1.274077688534021</v>
      </c>
      <c r="D26" s="97">
        <f>IF(DTD_16!D26=0,"-",DTD_17!D26/DTD_16!D26*100-100)</f>
        <v>0.78530900353102595</v>
      </c>
      <c r="E26" s="82">
        <f>IF(DTD_16!E26=0,"-",DTD_17!E26/DTD_16!E26*100-100)</f>
        <v>1.2943959397786102</v>
      </c>
      <c r="F26" s="82">
        <f>IF(DTD_16!F26=0,"-",DTD_17!F26/DTD_16!F26*100-100)</f>
        <v>12.33952762071921</v>
      </c>
      <c r="G26" s="91">
        <f>IF(DTD_16!G26=0,"-",DTD_17!G26/DTD_16!G26*100-100)</f>
        <v>6.6349660000497579E-2</v>
      </c>
    </row>
    <row r="27" spans="1:7" ht="13.5" customHeight="1" x14ac:dyDescent="0.2">
      <c r="A27" s="75">
        <f>+'(skema1-7_2016 - 16pl)'!A27</f>
        <v>8003</v>
      </c>
      <c r="B27" s="7" t="str">
        <f>+'(skema1-7_2016 - 16pl)'!B27</f>
        <v>Regionshospitalet Nordjylland</v>
      </c>
      <c r="C27" s="96">
        <f>IF(DTD_16!C27=0,"-",DTD_17!C27/DTD_16!C27*100-100)</f>
        <v>3.636524616018491</v>
      </c>
      <c r="D27" s="97">
        <f>IF(DTD_16!D27=0,"-",DTD_17!D27/DTD_16!D27*100-100)</f>
        <v>28.840917930766238</v>
      </c>
      <c r="E27" s="82">
        <f>IF(DTD_16!E27=0,"-",DTD_17!E27/DTD_16!E27*100-100)</f>
        <v>3.5418213633025033</v>
      </c>
      <c r="F27" s="82">
        <f>IF(DTD_16!F27=0,"-",DTD_17!F27/DTD_16!F27*100-100)</f>
        <v>-4.9943287159171916</v>
      </c>
      <c r="G27" s="91">
        <f>IF(DTD_16!G27=0,"-",DTD_17!G27/DTD_16!G27*100-100)</f>
        <v>3.8215999500185234</v>
      </c>
    </row>
    <row r="28" spans="1:7" ht="13.5" customHeight="1" x14ac:dyDescent="0.2">
      <c r="A28" s="13"/>
      <c r="B28" s="13" t="s">
        <v>14</v>
      </c>
      <c r="C28" s="83">
        <f>IF(DTD_16!C28=0,"-",DTD_17!C28/DTD_16!C28*100-100)</f>
        <v>0.96854802867252943</v>
      </c>
      <c r="D28" s="83">
        <f>IF(DTD_16!D28=0,"-",DTD_17!D28/DTD_16!D28*100-100)</f>
        <v>2.117184454655515</v>
      </c>
      <c r="E28" s="83">
        <f>IF(DTD_16!E28=0,"-",DTD_17!E28/DTD_16!E28*100-100)</f>
        <v>0.94103198305258218</v>
      </c>
      <c r="F28" s="83">
        <f>IF(DTD_16!F28=0,"-",DTD_17!F28/DTD_16!F28*100-100)</f>
        <v>7.5680037429099087</v>
      </c>
      <c r="G28" s="93">
        <f>IF(DTD_16!G28=0,"-",DTD_17!G28/DTD_16!G28*100-100)</f>
        <v>0.16016380952153497</v>
      </c>
    </row>
    <row r="29" spans="1:7" ht="13.5" customHeight="1" x14ac:dyDescent="0.2">
      <c r="A29" s="37"/>
      <c r="B29" s="15"/>
    </row>
    <row r="30" spans="1:7" ht="13.5" customHeight="1" x14ac:dyDescent="0.2">
      <c r="A30" s="37"/>
      <c r="B30" s="17" t="s">
        <v>28</v>
      </c>
      <c r="C30" s="98">
        <f>IF(DTD_16!C30=0,"-",DTD_17!C30/DTD_16!C30*100-100)</f>
        <v>-0.58331075250997344</v>
      </c>
      <c r="D30" s="98">
        <f>IF(DTD_16!D30=0,"-",DTD_17!D30/DTD_16!D30*100-100)</f>
        <v>3.0065674649439273</v>
      </c>
      <c r="E30" s="98">
        <f>IF(DTD_16!E30=0,"-",DTD_17!E30/DTD_16!E30*100-100)</f>
        <v>-0.6690354106956562</v>
      </c>
      <c r="F30" s="98">
        <f>IF(DTD_16!F30=0,"-",DTD_17!F30/DTD_16!F30*100-100)</f>
        <v>2.6209953699494122</v>
      </c>
      <c r="G30" s="99">
        <f>IF(DTD_16!G30=0,"-",DTD_17!G30/DTD_16!G30*100-100)</f>
        <v>-1.0758257488938057</v>
      </c>
    </row>
    <row r="31" spans="1:7" ht="13.5" customHeight="1" x14ac:dyDescent="0.2">
      <c r="A31" s="37"/>
      <c r="B31" s="19" t="s">
        <v>29</v>
      </c>
      <c r="C31" s="100">
        <f>IF(DTD_16!C31=0,"-",DTD_17!C31/DTD_16!C31*100-100)</f>
        <v>1.1927595031843765</v>
      </c>
      <c r="D31" s="100">
        <f>IF(DTD_16!D31=0,"-",DTD_17!D31/DTD_16!D31*100-100)</f>
        <v>-1.0435658288523655</v>
      </c>
      <c r="E31" s="100">
        <f>IF(DTD_16!E31=0,"-",DTD_17!E31/DTD_16!E31*100-100)</f>
        <v>1.234847710407962</v>
      </c>
      <c r="F31" s="100">
        <f>IF(DTD_16!F31=0,"-",DTD_17!F31/DTD_16!F31*100-100)</f>
        <v>6.5130464623134969</v>
      </c>
      <c r="G31" s="101">
        <f>IF(DTD_16!G31=0,"-",DTD_17!G31/DTD_16!G31*100-100)</f>
        <v>0.68038172632628857</v>
      </c>
    </row>
    <row r="32" spans="1:7" ht="13.5" customHeight="1" x14ac:dyDescent="0.2">
      <c r="A32" s="37"/>
      <c r="B32" s="19" t="s">
        <v>30</v>
      </c>
      <c r="C32" s="100">
        <f>IF(DTD_16!C32=0,"-",DTD_17!C32/DTD_16!C32*100-100)</f>
        <v>1.7846940407479082</v>
      </c>
      <c r="D32" s="100">
        <f>IF(DTD_16!D32=0,"-",DTD_17!D32/DTD_16!D32*100-100)</f>
        <v>6.5726422172085961</v>
      </c>
      <c r="E32" s="100">
        <f>IF(DTD_16!E32=0,"-",DTD_17!E32/DTD_16!E32*100-100)</f>
        <v>1.6846143050680098</v>
      </c>
      <c r="F32" s="100">
        <f>IF(DTD_16!F32=0,"-",DTD_17!F32/DTD_16!F32*100-100)</f>
        <v>12.266115045698811</v>
      </c>
      <c r="G32" s="101">
        <f>IF(DTD_16!G32=0,"-",DTD_17!G32/DTD_16!G32*100-100)</f>
        <v>0.36430100280189492</v>
      </c>
    </row>
    <row r="33" spans="1:7" ht="13.5" customHeight="1" x14ac:dyDescent="0.2">
      <c r="A33" s="37"/>
      <c r="B33" s="19" t="s">
        <v>31</v>
      </c>
      <c r="C33" s="100">
        <f>IF(DTD_16!C33=0,"-",DTD_17!C33/DTD_16!C33*100-100)</f>
        <v>2.1649919594435971</v>
      </c>
      <c r="D33" s="100">
        <f>IF(DTD_16!D33=0,"-",DTD_17!D33/DTD_16!D33*100-100)</f>
        <v>-0.97655856462199608</v>
      </c>
      <c r="E33" s="100">
        <f>IF(DTD_16!E33=0,"-",DTD_17!E33/DTD_16!E33*100-100)</f>
        <v>2.247617729279483</v>
      </c>
      <c r="F33" s="100">
        <f>IF(DTD_16!F33=0,"-",DTD_17!F33/DTD_16!F33*100-100)</f>
        <v>10.452357795891487</v>
      </c>
      <c r="G33" s="101">
        <f>IF(DTD_16!G33=0,"-",DTD_17!G33/DTD_16!G33*100-100)</f>
        <v>1.2590388048212304</v>
      </c>
    </row>
    <row r="34" spans="1:7" ht="13.5" customHeight="1" x14ac:dyDescent="0.2">
      <c r="B34" s="20" t="s">
        <v>32</v>
      </c>
      <c r="C34" s="102">
        <f>IF(DTD_16!C34=0,"-",DTD_17!C34/DTD_16!C34*100-100)</f>
        <v>1.8224336459182524</v>
      </c>
      <c r="D34" s="102">
        <f>IF(DTD_16!D34=0,"-",DTD_17!D34/DTD_16!D34*100-100)</f>
        <v>1.5587858553190728</v>
      </c>
      <c r="E34" s="102">
        <f>IF(DTD_16!E34=0,"-",DTD_17!E34/DTD_16!E34*100-100)</f>
        <v>1.8310131958658076</v>
      </c>
      <c r="F34" s="102">
        <f>IF(DTD_16!F34=0,"-",DTD_17!F34/DTD_16!F34*100-100)</f>
        <v>10.771121924931307</v>
      </c>
      <c r="G34" s="103">
        <f>IF(DTD_16!G34=0,"-",DTD_17!G34/DTD_16!G34*100-100)</f>
        <v>1.0138866725230429</v>
      </c>
    </row>
    <row r="35" spans="1:7" ht="13.5" customHeight="1" x14ac:dyDescent="0.2">
      <c r="B35" s="13" t="s">
        <v>14</v>
      </c>
      <c r="C35" s="94">
        <f>IF(DTD_16!C35=0,"-",DTD_17!C35/DTD_16!C35*100-100)</f>
        <v>0.96854802867252943</v>
      </c>
      <c r="D35" s="94">
        <f>IF(DTD_16!D35=0,"-",DTD_17!D35/DTD_16!D35*100-100)</f>
        <v>2.117184454655515</v>
      </c>
      <c r="E35" s="94">
        <f>IF(DTD_16!E35=0,"-",DTD_17!E35/DTD_16!E35*100-100)</f>
        <v>0.94103198305258218</v>
      </c>
      <c r="F35" s="94">
        <f>IF(DTD_16!F35=0,"-",DTD_17!F35/DTD_16!F35*100-100)</f>
        <v>7.5680037429099087</v>
      </c>
      <c r="G35" s="95">
        <f>IF(DTD_16!G35=0,"-",DTD_17!G35/DTD_16!G35*100-100)</f>
        <v>0.16016380952153497</v>
      </c>
    </row>
    <row r="36" spans="1:7" ht="13.5" customHeight="1" x14ac:dyDescent="0.2"/>
    <row r="37" spans="1:7" ht="13.5" customHeight="1" x14ac:dyDescent="0.2"/>
    <row r="38" spans="1:7" ht="13.5" customHeight="1" x14ac:dyDescent="0.2"/>
    <row r="39" spans="1:7" ht="13.5" customHeight="1" x14ac:dyDescent="0.2"/>
    <row r="40" spans="1:7" ht="13.5" customHeight="1" x14ac:dyDescent="0.2"/>
    <row r="41" spans="1:7" ht="13.5" customHeight="1" x14ac:dyDescent="0.2"/>
    <row r="42" spans="1:7" ht="13.5" customHeight="1" x14ac:dyDescent="0.2"/>
    <row r="43" spans="1:7" ht="13.5" customHeight="1" x14ac:dyDescent="0.2"/>
  </sheetData>
  <pageMargins left="0.51181102362204722" right="0.43307086614173229" top="0.51181102362204722" bottom="0.19685039370078741" header="0.23622047244094491" footer="0.23622047244094491"/>
  <pageSetup paperSize="9" scale="83" orientation="landscape" horizontalDpi="300" verticalDpi="300" r:id="rId1"/>
  <headerFooter alignWithMargins="0">
    <oddHeader>&amp;CSide &amp;P /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Normal="100" workbookViewId="0"/>
  </sheetViews>
  <sheetFormatPr defaultColWidth="8.85546875" defaultRowHeight="12" x14ac:dyDescent="0.2"/>
  <cols>
    <col min="1" max="1" width="8.5703125" style="104" customWidth="1"/>
    <col min="2" max="2" width="39.28515625" style="104" customWidth="1"/>
    <col min="3" max="9" width="12.85546875" style="104" customWidth="1"/>
    <col min="10" max="10" width="7.42578125" style="104" customWidth="1"/>
    <col min="11" max="16384" width="8.85546875" style="104"/>
  </cols>
  <sheetData>
    <row r="1" spans="1:17" ht="15.75" x14ac:dyDescent="0.25">
      <c r="A1" s="72" t="str">
        <f>'Skema1-7_2016'!A1</f>
        <v>Endelig version 13. februar 2019</v>
      </c>
    </row>
    <row r="2" spans="1:17" ht="13.5" customHeight="1" x14ac:dyDescent="0.2">
      <c r="A2" s="105" t="s">
        <v>179</v>
      </c>
    </row>
    <row r="3" spans="1:17" ht="13.5" customHeight="1" x14ac:dyDescent="0.2">
      <c r="A3" s="90" t="s">
        <v>40</v>
      </c>
    </row>
    <row r="4" spans="1:17" ht="54" customHeight="1" x14ac:dyDescent="0.2">
      <c r="A4" s="73" t="s">
        <v>6</v>
      </c>
      <c r="B4" s="73" t="s">
        <v>0</v>
      </c>
      <c r="C4" s="12" t="s">
        <v>25</v>
      </c>
      <c r="D4" s="12" t="s">
        <v>24</v>
      </c>
      <c r="E4" s="12" t="s">
        <v>35</v>
      </c>
      <c r="F4" s="12" t="s">
        <v>21</v>
      </c>
      <c r="G4" s="12" t="s">
        <v>26</v>
      </c>
      <c r="H4" s="12" t="s">
        <v>43</v>
      </c>
      <c r="I4" s="12" t="s">
        <v>33</v>
      </c>
      <c r="K4" s="184"/>
    </row>
    <row r="5" spans="1:17" ht="13.5" customHeight="1" x14ac:dyDescent="0.2">
      <c r="A5" s="74">
        <f>+'(skema1-7_2016 - 16pl)'!A5</f>
        <v>1301</v>
      </c>
      <c r="B5" s="4" t="str">
        <f>+'(skema1-7_2016 - 16pl)'!B5</f>
        <v>Rigshospitalet</v>
      </c>
      <c r="C5" s="76">
        <v>5317283</v>
      </c>
      <c r="D5" s="29">
        <v>3119729</v>
      </c>
      <c r="E5" s="29">
        <f>C5+D5</f>
        <v>8437012</v>
      </c>
      <c r="F5" s="29">
        <v>695991</v>
      </c>
      <c r="G5" s="29">
        <v>39502.723806662485</v>
      </c>
      <c r="H5" s="29">
        <v>111692.07526996077</v>
      </c>
      <c r="I5" s="29">
        <f t="shared" ref="I5:I13" si="0">E5-SUM(F5:H5)</f>
        <v>7589826.2009233767</v>
      </c>
      <c r="J5" s="106"/>
      <c r="K5" s="162"/>
      <c r="L5" s="106"/>
      <c r="M5" s="106"/>
      <c r="N5" s="106"/>
      <c r="P5" s="106"/>
      <c r="Q5" s="188"/>
    </row>
    <row r="6" spans="1:17" ht="13.5" customHeight="1" x14ac:dyDescent="0.2">
      <c r="A6" s="75">
        <f>+'(skema1-7_2016 - 16pl)'!A6</f>
        <v>1309</v>
      </c>
      <c r="B6" s="7" t="str">
        <f>+'(skema1-7_2016 - 16pl)'!B6</f>
        <v>Bispebjerg og Frederiksberg Hospital</v>
      </c>
      <c r="C6" s="76">
        <v>1626513</v>
      </c>
      <c r="D6" s="29">
        <v>830040</v>
      </c>
      <c r="E6" s="29">
        <f t="shared" ref="E6:E27" si="1">C6+D6</f>
        <v>2456553</v>
      </c>
      <c r="F6" s="29">
        <v>74802</v>
      </c>
      <c r="G6" s="29">
        <v>3633.4740058430471</v>
      </c>
      <c r="H6" s="29">
        <v>0</v>
      </c>
      <c r="I6" s="29">
        <f t="shared" si="0"/>
        <v>2378117.525994157</v>
      </c>
      <c r="J6" s="106"/>
      <c r="K6" s="162"/>
      <c r="L6" s="106"/>
      <c r="M6" s="106"/>
      <c r="N6" s="106"/>
      <c r="P6" s="106"/>
      <c r="Q6" s="188"/>
    </row>
    <row r="7" spans="1:17" ht="13.5" customHeight="1" x14ac:dyDescent="0.2">
      <c r="A7" s="75">
        <f>+'(skema1-7_2016 - 16pl)'!A7</f>
        <v>1330</v>
      </c>
      <c r="B7" s="7" t="str">
        <f>+'(skema1-7_2016 - 16pl)'!B7</f>
        <v>Amager og Hvidovre Hospital</v>
      </c>
      <c r="C7" s="76">
        <v>2281920</v>
      </c>
      <c r="D7" s="29">
        <v>949057</v>
      </c>
      <c r="E7" s="29">
        <f t="shared" si="1"/>
        <v>3230977</v>
      </c>
      <c r="F7" s="29">
        <v>46899</v>
      </c>
      <c r="G7" s="29">
        <v>16689.112606781069</v>
      </c>
      <c r="H7" s="29">
        <v>63660.909730039224</v>
      </c>
      <c r="I7" s="29">
        <f t="shared" si="0"/>
        <v>3103727.9776631799</v>
      </c>
      <c r="J7" s="106"/>
      <c r="K7" s="162"/>
      <c r="L7" s="106"/>
      <c r="M7" s="106"/>
      <c r="N7" s="106"/>
      <c r="P7" s="106"/>
      <c r="Q7" s="188"/>
    </row>
    <row r="8" spans="1:17" ht="13.5" customHeight="1" x14ac:dyDescent="0.2">
      <c r="A8" s="75">
        <f>+'(skema1-7_2016 - 16pl)'!A8</f>
        <v>1516</v>
      </c>
      <c r="B8" s="7" t="str">
        <f>+'(skema1-7_2016 - 16pl)'!B8</f>
        <v>Herlev og Gentofte Hospital</v>
      </c>
      <c r="C8" s="76">
        <v>2793969</v>
      </c>
      <c r="D8" s="29">
        <v>2399691</v>
      </c>
      <c r="E8" s="29">
        <f t="shared" si="1"/>
        <v>5193660</v>
      </c>
      <c r="F8" s="29">
        <v>535246</v>
      </c>
      <c r="G8" s="29">
        <v>11302.127538454719</v>
      </c>
      <c r="H8" s="29">
        <v>-12183.209000000001</v>
      </c>
      <c r="I8" s="29">
        <f t="shared" si="0"/>
        <v>4659295.0814615451</v>
      </c>
      <c r="J8" s="106"/>
      <c r="K8" s="162"/>
      <c r="L8" s="106"/>
      <c r="M8" s="106"/>
      <c r="N8" s="106"/>
      <c r="P8" s="106"/>
      <c r="Q8" s="188"/>
    </row>
    <row r="9" spans="1:17" ht="13.5" customHeight="1" x14ac:dyDescent="0.2">
      <c r="A9" s="75">
        <f>+'(skema1-7_2016 - 16pl)'!A9</f>
        <v>2000</v>
      </c>
      <c r="B9" s="7" t="str">
        <f>+'(skema1-7_2016 - 16pl)'!B9</f>
        <v>Nordsjællands Hospital</v>
      </c>
      <c r="C9" s="76">
        <v>1858786</v>
      </c>
      <c r="D9" s="29">
        <v>821375</v>
      </c>
      <c r="E9" s="29">
        <f t="shared" si="1"/>
        <v>2680161</v>
      </c>
      <c r="F9" s="29">
        <v>36596</v>
      </c>
      <c r="G9" s="29">
        <v>7564.2085116172675</v>
      </c>
      <c r="H9" s="29">
        <v>2796.7</v>
      </c>
      <c r="I9" s="29">
        <f t="shared" si="0"/>
        <v>2633204.0914883828</v>
      </c>
      <c r="J9" s="106"/>
      <c r="K9" s="162"/>
      <c r="L9" s="106"/>
      <c r="M9" s="106"/>
      <c r="N9" s="106"/>
      <c r="P9" s="106"/>
      <c r="Q9" s="188"/>
    </row>
    <row r="10" spans="1:17" ht="13.5" customHeight="1" x14ac:dyDescent="0.2">
      <c r="A10" s="75">
        <f>+'(skema1-7_2016 - 16pl)'!A10</f>
        <v>4001</v>
      </c>
      <c r="B10" s="7" t="str">
        <f>+'(skema1-7_2016 - 16pl)'!B10</f>
        <v>Bornholms Hospital</v>
      </c>
      <c r="C10" s="76">
        <v>227794</v>
      </c>
      <c r="D10" s="29">
        <v>143792</v>
      </c>
      <c r="E10" s="29">
        <f t="shared" si="1"/>
        <v>371586</v>
      </c>
      <c r="F10" s="29">
        <v>22142</v>
      </c>
      <c r="G10" s="29">
        <v>921.29268829250941</v>
      </c>
      <c r="H10" s="29">
        <v>15941.55</v>
      </c>
      <c r="I10" s="29">
        <f t="shared" si="0"/>
        <v>332581.1573117075</v>
      </c>
      <c r="J10" s="106"/>
      <c r="K10" s="162"/>
      <c r="L10" s="106"/>
      <c r="M10" s="106"/>
      <c r="N10" s="106"/>
      <c r="P10" s="106"/>
      <c r="Q10" s="188"/>
    </row>
    <row r="11" spans="1:17" ht="13.5" customHeight="1" x14ac:dyDescent="0.2">
      <c r="A11" s="75">
        <f>+'(skema1-7_2016 - 16pl)'!A11</f>
        <v>3810</v>
      </c>
      <c r="B11" s="7" t="str">
        <f>+'(skema1-7_2016 - 16pl)'!B11</f>
        <v>Sjællands Universitetshospital</v>
      </c>
      <c r="C11" s="76">
        <v>2041665</v>
      </c>
      <c r="D11" s="29">
        <v>2092620</v>
      </c>
      <c r="E11" s="29">
        <f t="shared" si="1"/>
        <v>4134285</v>
      </c>
      <c r="F11" s="29">
        <v>665813</v>
      </c>
      <c r="G11" s="29">
        <v>-65136.365891166264</v>
      </c>
      <c r="H11" s="29">
        <v>-1564.259</v>
      </c>
      <c r="I11" s="29">
        <f t="shared" si="0"/>
        <v>3535172.6248911661</v>
      </c>
      <c r="J11" s="106"/>
      <c r="K11" s="106"/>
      <c r="L11" s="106"/>
      <c r="M11" s="106"/>
      <c r="N11" s="106"/>
      <c r="P11" s="106"/>
    </row>
    <row r="12" spans="1:17" ht="13.5" customHeight="1" x14ac:dyDescent="0.2">
      <c r="A12" s="75">
        <f>+'(skema1-7_2016 - 16pl)'!A12</f>
        <v>3820</v>
      </c>
      <c r="B12" s="7" t="str">
        <f>+'(skema1-7_2016 - 16pl)'!B12</f>
        <v>Holbæk Sygehus</v>
      </c>
      <c r="C12" s="76">
        <v>870783</v>
      </c>
      <c r="D12" s="29">
        <v>408410</v>
      </c>
      <c r="E12" s="29">
        <f t="shared" si="1"/>
        <v>1279193</v>
      </c>
      <c r="F12" s="29">
        <v>26655</v>
      </c>
      <c r="G12" s="29">
        <v>-31630.694896619883</v>
      </c>
      <c r="H12" s="29">
        <v>1393.691</v>
      </c>
      <c r="I12" s="29">
        <f t="shared" si="0"/>
        <v>1282775.0038966199</v>
      </c>
      <c r="J12" s="106"/>
      <c r="K12" s="106"/>
      <c r="L12" s="106"/>
      <c r="M12" s="106"/>
      <c r="N12" s="106"/>
      <c r="P12" s="106"/>
    </row>
    <row r="13" spans="1:17" ht="13.5" customHeight="1" x14ac:dyDescent="0.2">
      <c r="A13" s="75">
        <f>+'(skema1-7_2016 - 16pl)'!A13</f>
        <v>3830</v>
      </c>
      <c r="B13" s="7" t="str">
        <f>+'(skema1-7_2016 - 16pl)'!B13</f>
        <v>Næstved, Slagelse og Ringsted sygehuse</v>
      </c>
      <c r="C13" s="76">
        <v>1341857</v>
      </c>
      <c r="D13" s="29">
        <v>725141</v>
      </c>
      <c r="E13" s="29">
        <f t="shared" si="1"/>
        <v>2066998</v>
      </c>
      <c r="F13" s="29">
        <v>37325</v>
      </c>
      <c r="G13" s="29">
        <v>-32672.236985963071</v>
      </c>
      <c r="H13" s="29">
        <v>10138.758</v>
      </c>
      <c r="I13" s="29">
        <f t="shared" si="0"/>
        <v>2052206.4789859632</v>
      </c>
      <c r="J13" s="106"/>
      <c r="K13" s="106"/>
      <c r="L13" s="106"/>
      <c r="M13" s="106"/>
      <c r="N13" s="106"/>
      <c r="P13" s="106"/>
    </row>
    <row r="14" spans="1:17" ht="13.5" customHeight="1" x14ac:dyDescent="0.2">
      <c r="A14" s="75">
        <f>+'(skema1-7_2016 - 16pl)'!A14</f>
        <v>3840</v>
      </c>
      <c r="B14" s="7" t="str">
        <f>+'(skema1-7_2016 - 16pl)'!B14</f>
        <v>Nykøbing Sygehus</v>
      </c>
      <c r="C14" s="76">
        <v>677990</v>
      </c>
      <c r="D14" s="29">
        <v>181033</v>
      </c>
      <c r="E14" s="29">
        <f t="shared" si="1"/>
        <v>859023</v>
      </c>
      <c r="F14" s="29">
        <v>6767</v>
      </c>
      <c r="G14" s="29">
        <v>-29607.337841926725</v>
      </c>
      <c r="H14" s="29">
        <v>1343.2349999999999</v>
      </c>
      <c r="I14" s="29">
        <f t="shared" ref="I14:I27" si="2">E14-SUM(F14:H14)</f>
        <v>880520.10284192674</v>
      </c>
      <c r="J14" s="106"/>
      <c r="K14" s="106"/>
      <c r="L14" s="106"/>
      <c r="M14" s="106"/>
      <c r="N14" s="106"/>
      <c r="P14" s="106"/>
    </row>
    <row r="15" spans="1:17" ht="13.5" customHeight="1" x14ac:dyDescent="0.2">
      <c r="A15" s="75">
        <f>+'(skema1-7_2016 - 16pl)'!A15</f>
        <v>4202</v>
      </c>
      <c r="B15" s="7" t="str">
        <f>+'(skema1-7_2016 - 16pl)'!B15</f>
        <v>Odense Universitetshospital</v>
      </c>
      <c r="C15" s="76">
        <v>3684636</v>
      </c>
      <c r="D15" s="29">
        <v>3201255</v>
      </c>
      <c r="E15" s="29">
        <f t="shared" si="1"/>
        <v>6885891</v>
      </c>
      <c r="F15" s="29">
        <v>633553</v>
      </c>
      <c r="G15" s="29">
        <v>14895.945969138294</v>
      </c>
      <c r="H15" s="29">
        <v>825.87800000000004</v>
      </c>
      <c r="I15" s="29">
        <f t="shared" si="2"/>
        <v>6236616.1760308612</v>
      </c>
      <c r="J15" s="106"/>
      <c r="K15" s="106"/>
      <c r="L15" s="106"/>
      <c r="M15" s="106"/>
      <c r="N15" s="106"/>
      <c r="P15" s="106"/>
    </row>
    <row r="16" spans="1:17" ht="13.5" customHeight="1" x14ac:dyDescent="0.2">
      <c r="A16" s="75">
        <f>+'(skema1-7_2016 - 16pl)'!A16</f>
        <v>5000</v>
      </c>
      <c r="B16" s="7" t="str">
        <f>+'(skema1-7_2016 - 16pl)'!B16</f>
        <v>Sygehus Sønderjylland</v>
      </c>
      <c r="C16" s="76">
        <v>983593</v>
      </c>
      <c r="D16" s="29">
        <v>885755</v>
      </c>
      <c r="E16" s="29">
        <f t="shared" si="1"/>
        <v>1869348</v>
      </c>
      <c r="F16" s="29">
        <v>90761</v>
      </c>
      <c r="G16" s="29">
        <v>3955.6427969017532</v>
      </c>
      <c r="H16" s="29">
        <v>-513.19600000000003</v>
      </c>
      <c r="I16" s="29">
        <f t="shared" si="2"/>
        <v>1775144.5532030982</v>
      </c>
      <c r="J16" s="106"/>
      <c r="K16" s="106"/>
      <c r="L16" s="106"/>
      <c r="M16" s="106"/>
      <c r="N16" s="106"/>
      <c r="P16" s="106"/>
    </row>
    <row r="17" spans="1:16" ht="13.5" customHeight="1" x14ac:dyDescent="0.2">
      <c r="A17" s="75">
        <f>+'(skema1-7_2016 - 16pl)'!A17</f>
        <v>5501</v>
      </c>
      <c r="B17" s="7" t="str">
        <f>+'(skema1-7_2016 - 16pl)'!B17</f>
        <v>Sydvestjysk Sygehus</v>
      </c>
      <c r="C17" s="76">
        <v>1031460</v>
      </c>
      <c r="D17" s="29">
        <v>911109</v>
      </c>
      <c r="E17" s="29">
        <f t="shared" si="1"/>
        <v>1942569</v>
      </c>
      <c r="F17" s="29">
        <v>100150</v>
      </c>
      <c r="G17" s="29">
        <v>4182.6243602123577</v>
      </c>
      <c r="H17" s="29">
        <v>-1474.8620000000001</v>
      </c>
      <c r="I17" s="29">
        <f t="shared" si="2"/>
        <v>1839711.2376397876</v>
      </c>
      <c r="J17" s="106"/>
      <c r="K17" s="106"/>
      <c r="L17" s="106"/>
      <c r="M17" s="106"/>
      <c r="N17" s="106"/>
      <c r="P17" s="106"/>
    </row>
    <row r="18" spans="1:16" ht="13.5" customHeight="1" x14ac:dyDescent="0.2">
      <c r="A18" s="75">
        <f>+'(skema1-7_2016 - 16pl)'!A18</f>
        <v>6007</v>
      </c>
      <c r="B18" s="7" t="str">
        <f>+'(skema1-7_2016 - 16pl)'!B18</f>
        <v>Fredericia og Kolding sygehuse</v>
      </c>
      <c r="C18" s="76">
        <v>917245</v>
      </c>
      <c r="D18" s="29">
        <v>579789</v>
      </c>
      <c r="E18" s="29">
        <f t="shared" si="1"/>
        <v>1497034</v>
      </c>
      <c r="F18" s="29">
        <v>36809</v>
      </c>
      <c r="G18" s="29">
        <v>15092.062864251086</v>
      </c>
      <c r="H18" s="29">
        <v>-4198.8280000000004</v>
      </c>
      <c r="I18" s="29">
        <f t="shared" si="2"/>
        <v>1449331.765135749</v>
      </c>
      <c r="J18" s="106"/>
      <c r="K18" s="106"/>
      <c r="L18" s="106"/>
      <c r="M18" s="106"/>
      <c r="N18" s="106"/>
      <c r="P18" s="106"/>
    </row>
    <row r="19" spans="1:16" ht="13.5" customHeight="1" x14ac:dyDescent="0.2">
      <c r="A19" s="75">
        <f>+'(skema1-7_2016 - 16pl)'!A19</f>
        <v>6008</v>
      </c>
      <c r="B19" s="7" t="str">
        <f>+'(skema1-7_2016 - 16pl)'!B19</f>
        <v>Vejle-Give-Middelfart sygehuse</v>
      </c>
      <c r="C19" s="76">
        <v>684879</v>
      </c>
      <c r="D19" s="29">
        <v>1225142</v>
      </c>
      <c r="E19" s="29">
        <f t="shared" si="1"/>
        <v>1910021</v>
      </c>
      <c r="F19" s="29">
        <v>279021</v>
      </c>
      <c r="G19" s="29">
        <v>8895.9419807003578</v>
      </c>
      <c r="H19" s="29">
        <v>0</v>
      </c>
      <c r="I19" s="29">
        <f t="shared" si="2"/>
        <v>1622104.0580192995</v>
      </c>
      <c r="J19" s="106"/>
      <c r="K19" s="106"/>
      <c r="L19" s="106"/>
      <c r="M19" s="106"/>
      <c r="N19" s="106"/>
      <c r="P19" s="106"/>
    </row>
    <row r="20" spans="1:16" ht="13.5" customHeight="1" x14ac:dyDescent="0.2">
      <c r="A20" s="75">
        <f>+'(skema1-7_2016 - 16pl)'!A20</f>
        <v>6013</v>
      </c>
      <c r="B20" s="7" t="str">
        <f>+'(skema1-7_2016 - 16pl)'!B20</f>
        <v>De Vestdanske Friklinikker, Give</v>
      </c>
      <c r="C20" s="76">
        <v>9642</v>
      </c>
      <c r="D20" s="29">
        <v>115309</v>
      </c>
      <c r="E20" s="29">
        <f t="shared" si="1"/>
        <v>124951</v>
      </c>
      <c r="F20" s="29">
        <v>181</v>
      </c>
      <c r="G20" s="29">
        <v>39.826689355088092</v>
      </c>
      <c r="H20" s="29">
        <v>0</v>
      </c>
      <c r="I20" s="29">
        <f t="shared" si="2"/>
        <v>124730.17331064491</v>
      </c>
      <c r="J20" s="106"/>
      <c r="K20" s="106"/>
      <c r="L20" s="106"/>
      <c r="M20" s="106"/>
      <c r="N20" s="106"/>
      <c r="P20" s="106"/>
    </row>
    <row r="21" spans="1:16" ht="13.5" customHeight="1" x14ac:dyDescent="0.2">
      <c r="A21" s="75">
        <f>+'(skema1-7_2016 - 16pl)'!A21</f>
        <v>6006</v>
      </c>
      <c r="B21" s="7" t="str">
        <f>+'(skema1-7_2016 - 16pl)'!B21</f>
        <v>Hospitalenheden Horsens</v>
      </c>
      <c r="C21" s="76">
        <v>719429</v>
      </c>
      <c r="D21" s="29">
        <v>458520</v>
      </c>
      <c r="E21" s="29">
        <f t="shared" si="1"/>
        <v>1177949</v>
      </c>
      <c r="F21" s="29">
        <v>22436</v>
      </c>
      <c r="G21" s="29">
        <v>2892.9864271646366</v>
      </c>
      <c r="H21" s="29">
        <v>2778.41</v>
      </c>
      <c r="I21" s="29">
        <f t="shared" si="2"/>
        <v>1149841.6035728354</v>
      </c>
      <c r="J21" s="106"/>
      <c r="K21" s="106"/>
      <c r="L21" s="106"/>
      <c r="M21" s="106"/>
      <c r="N21" s="106"/>
      <c r="P21" s="106"/>
    </row>
    <row r="22" spans="1:16" ht="13.5" customHeight="1" x14ac:dyDescent="0.2">
      <c r="A22" s="75">
        <f>+'(skema1-7_2016 - 16pl)'!A22</f>
        <v>6650</v>
      </c>
      <c r="B22" s="7" t="str">
        <f>+'(skema1-7_2016 - 16pl)'!B22</f>
        <v>Hospitalsenheden Vest</v>
      </c>
      <c r="C22" s="76">
        <v>1313392</v>
      </c>
      <c r="D22" s="29">
        <v>1133715</v>
      </c>
      <c r="E22" s="29">
        <f t="shared" si="1"/>
        <v>2447107</v>
      </c>
      <c r="F22" s="29">
        <v>192785</v>
      </c>
      <c r="G22" s="29">
        <v>5318.4656793368049</v>
      </c>
      <c r="H22" s="29">
        <v>22059.509158433226</v>
      </c>
      <c r="I22" s="29">
        <f t="shared" si="2"/>
        <v>2226944.0251622298</v>
      </c>
      <c r="J22" s="106"/>
      <c r="K22" s="106"/>
      <c r="L22" s="106"/>
      <c r="M22" s="106"/>
      <c r="N22" s="106"/>
      <c r="P22" s="106"/>
    </row>
    <row r="23" spans="1:16" ht="13.5" customHeight="1" x14ac:dyDescent="0.2">
      <c r="A23" s="75">
        <f>+'(skema1-7_2016 - 16pl)'!A23</f>
        <v>6620</v>
      </c>
      <c r="B23" s="7" t="str">
        <f>+'(skema1-7_2016 - 16pl)'!B23</f>
        <v>Aarhus Universitetshospital</v>
      </c>
      <c r="C23" s="76">
        <v>3894639</v>
      </c>
      <c r="D23" s="29">
        <v>2901576</v>
      </c>
      <c r="E23" s="29">
        <f t="shared" si="1"/>
        <v>6796215</v>
      </c>
      <c r="F23" s="29">
        <v>737392</v>
      </c>
      <c r="G23" s="29">
        <v>15877.792408306617</v>
      </c>
      <c r="H23" s="29">
        <v>56097.296945474453</v>
      </c>
      <c r="I23" s="29">
        <f t="shared" si="2"/>
        <v>5986847.9106462188</v>
      </c>
      <c r="J23" s="106"/>
      <c r="K23" s="106"/>
      <c r="L23" s="106"/>
      <c r="M23" s="106"/>
      <c r="N23" s="106"/>
      <c r="P23" s="106"/>
    </row>
    <row r="24" spans="1:16" ht="13.5" customHeight="1" x14ac:dyDescent="0.2">
      <c r="A24" s="75">
        <f>+'(skema1-7_2016 - 16pl)'!A24</f>
        <v>7005</v>
      </c>
      <c r="B24" s="7" t="str">
        <f>+'(skema1-7_2016 - 16pl)'!B24</f>
        <v>Regionshospitalet Randers</v>
      </c>
      <c r="C24" s="76">
        <v>802514</v>
      </c>
      <c r="D24" s="29">
        <v>538655</v>
      </c>
      <c r="E24" s="29">
        <f t="shared" si="1"/>
        <v>1341169</v>
      </c>
      <c r="F24" s="29">
        <v>14183</v>
      </c>
      <c r="G24" s="29">
        <v>3252.339481220115</v>
      </c>
      <c r="H24" s="29">
        <v>-7511.7960000000003</v>
      </c>
      <c r="I24" s="29">
        <f t="shared" si="2"/>
        <v>1331245.45651878</v>
      </c>
      <c r="J24" s="106"/>
      <c r="K24" s="106"/>
      <c r="L24" s="106"/>
      <c r="M24" s="106"/>
      <c r="N24" s="106"/>
      <c r="P24" s="106"/>
    </row>
    <row r="25" spans="1:16" ht="13.5" customHeight="1" x14ac:dyDescent="0.2">
      <c r="A25" s="75">
        <f>+'(skema1-7_2016 - 16pl)'!A25</f>
        <v>6630</v>
      </c>
      <c r="B25" s="7" t="str">
        <f>+'(skema1-7_2016 - 16pl)'!B25</f>
        <v>Hospitalsenhed Midt</v>
      </c>
      <c r="C25" s="76">
        <v>1641886</v>
      </c>
      <c r="D25" s="29">
        <v>1015518</v>
      </c>
      <c r="E25" s="29">
        <f t="shared" si="1"/>
        <v>2657404</v>
      </c>
      <c r="F25" s="29">
        <v>55096</v>
      </c>
      <c r="G25" s="29">
        <v>6635.6088939046022</v>
      </c>
      <c r="H25" s="29">
        <v>22417.976789727516</v>
      </c>
      <c r="I25" s="29">
        <f t="shared" si="2"/>
        <v>2573254.4143163678</v>
      </c>
      <c r="J25" s="106"/>
      <c r="K25" s="106"/>
      <c r="L25" s="106"/>
      <c r="M25" s="106"/>
      <c r="N25" s="106"/>
      <c r="P25" s="106"/>
    </row>
    <row r="26" spans="1:16" ht="13.5" customHeight="1" x14ac:dyDescent="0.2">
      <c r="A26" s="75">
        <f>+'(skema1-7_2016 - 16pl)'!A26</f>
        <v>8001</v>
      </c>
      <c r="B26" s="7" t="str">
        <f>+'(skema1-7_2016 - 16pl)'!B26</f>
        <v>Aalborg Universitetshospital</v>
      </c>
      <c r="C26" s="76">
        <v>2402760</v>
      </c>
      <c r="D26" s="29">
        <v>2052614</v>
      </c>
      <c r="E26" s="29">
        <f t="shared" si="1"/>
        <v>4455374</v>
      </c>
      <c r="F26" s="29">
        <v>445746</v>
      </c>
      <c r="G26" s="29">
        <v>9743.1191686470993</v>
      </c>
      <c r="H26" s="29">
        <v>-425.56599999999997</v>
      </c>
      <c r="I26" s="29">
        <f t="shared" si="2"/>
        <v>4000310.446831353</v>
      </c>
      <c r="J26" s="106"/>
      <c r="K26" s="106"/>
      <c r="L26" s="106"/>
      <c r="M26" s="106"/>
      <c r="N26" s="106"/>
      <c r="P26" s="106"/>
    </row>
    <row r="27" spans="1:16" ht="13.5" customHeight="1" x14ac:dyDescent="0.2">
      <c r="A27" s="75">
        <f>+'(skema1-7_2016 - 16pl)'!A27</f>
        <v>8003</v>
      </c>
      <c r="B27" s="7" t="str">
        <f>+'(skema1-7_2016 - 16pl)'!B27</f>
        <v>Regionshospitalet Nordjylland</v>
      </c>
      <c r="C27" s="76">
        <v>987864</v>
      </c>
      <c r="D27" s="29">
        <v>566748</v>
      </c>
      <c r="E27" s="29">
        <f t="shared" si="1"/>
        <v>1554612</v>
      </c>
      <c r="F27" s="29">
        <v>94753</v>
      </c>
      <c r="G27" s="29">
        <v>10686.91418644425</v>
      </c>
      <c r="H27" s="29">
        <v>17211.383999999998</v>
      </c>
      <c r="I27" s="29">
        <f t="shared" si="2"/>
        <v>1431960.7018135558</v>
      </c>
      <c r="J27" s="106"/>
      <c r="K27" s="106"/>
      <c r="L27" s="106"/>
      <c r="M27" s="106"/>
      <c r="N27" s="106"/>
      <c r="P27" s="106"/>
    </row>
    <row r="28" spans="1:16" ht="13.5" customHeight="1" x14ac:dyDescent="0.2">
      <c r="A28" s="13"/>
      <c r="B28" s="13" t="s">
        <v>14</v>
      </c>
      <c r="C28" s="14">
        <f t="shared" ref="C28:I28" si="3">SUM(C5:C27)</f>
        <v>38112499</v>
      </c>
      <c r="D28" s="14">
        <f t="shared" si="3"/>
        <v>27256593</v>
      </c>
      <c r="E28" s="14">
        <f t="shared" si="3"/>
        <v>65369092</v>
      </c>
      <c r="F28" s="14">
        <f t="shared" si="3"/>
        <v>4851102</v>
      </c>
      <c r="G28" s="14">
        <f t="shared" si="3"/>
        <v>22035.574447558218</v>
      </c>
      <c r="H28" s="14">
        <f t="shared" si="3"/>
        <v>300485.65789363516</v>
      </c>
      <c r="I28" s="14">
        <f t="shared" si="3"/>
        <v>60195468.767658807</v>
      </c>
      <c r="J28" s="107"/>
    </row>
    <row r="29" spans="1:16" ht="13.5" customHeight="1" x14ac:dyDescent="0.2">
      <c r="A29" s="37"/>
      <c r="B29" s="15"/>
      <c r="C29" s="16"/>
      <c r="D29" s="16"/>
      <c r="E29" s="16"/>
      <c r="F29" s="16"/>
      <c r="G29" s="16"/>
      <c r="H29" s="16"/>
      <c r="I29" s="16"/>
      <c r="J29" s="107"/>
    </row>
    <row r="30" spans="1:16" ht="13.5" customHeight="1" x14ac:dyDescent="0.2">
      <c r="A30" s="37"/>
      <c r="B30" s="17" t="s">
        <v>28</v>
      </c>
      <c r="C30" s="18">
        <f t="shared" ref="C30:I30" si="4">SUM(C5:C10)</f>
        <v>14106265</v>
      </c>
      <c r="D30" s="18">
        <f t="shared" si="4"/>
        <v>8263684</v>
      </c>
      <c r="E30" s="18">
        <f t="shared" si="4"/>
        <v>22369949</v>
      </c>
      <c r="F30" s="18">
        <f t="shared" si="4"/>
        <v>1411676</v>
      </c>
      <c r="G30" s="18">
        <f t="shared" si="4"/>
        <v>79612.939157651097</v>
      </c>
      <c r="H30" s="18">
        <f t="shared" si="4"/>
        <v>181908.02599999998</v>
      </c>
      <c r="I30" s="6">
        <f t="shared" si="4"/>
        <v>20696752.03484235</v>
      </c>
      <c r="J30" s="107"/>
    </row>
    <row r="31" spans="1:16" ht="13.5" customHeight="1" x14ac:dyDescent="0.2">
      <c r="A31" s="37"/>
      <c r="B31" s="19" t="s">
        <v>29</v>
      </c>
      <c r="C31" s="5">
        <f t="shared" ref="C31:I31" si="5">SUM(C11:C14)</f>
        <v>4932295</v>
      </c>
      <c r="D31" s="5">
        <f t="shared" si="5"/>
        <v>3407204</v>
      </c>
      <c r="E31" s="5">
        <f t="shared" si="5"/>
        <v>8339499</v>
      </c>
      <c r="F31" s="5">
        <f t="shared" si="5"/>
        <v>736560</v>
      </c>
      <c r="G31" s="5">
        <f t="shared" si="5"/>
        <v>-159046.63561567594</v>
      </c>
      <c r="H31" s="5">
        <f t="shared" si="5"/>
        <v>11311.425000000001</v>
      </c>
      <c r="I31" s="8">
        <f t="shared" si="5"/>
        <v>7750674.2106156759</v>
      </c>
      <c r="J31" s="107"/>
    </row>
    <row r="32" spans="1:16" ht="13.5" customHeight="1" x14ac:dyDescent="0.2">
      <c r="A32" s="37"/>
      <c r="B32" s="19" t="s">
        <v>30</v>
      </c>
      <c r="C32" s="5">
        <f t="shared" ref="C32:I32" si="6">SUM(C15:C20)</f>
        <v>7311455</v>
      </c>
      <c r="D32" s="5">
        <f t="shared" si="6"/>
        <v>6918359</v>
      </c>
      <c r="E32" s="5">
        <f t="shared" si="6"/>
        <v>14229814</v>
      </c>
      <c r="F32" s="5">
        <f t="shared" si="6"/>
        <v>1140475</v>
      </c>
      <c r="G32" s="5">
        <f t="shared" si="6"/>
        <v>47062.044660558939</v>
      </c>
      <c r="H32" s="5">
        <f t="shared" si="6"/>
        <v>-5361.0080000000007</v>
      </c>
      <c r="I32" s="8">
        <f t="shared" si="6"/>
        <v>13047637.963339439</v>
      </c>
      <c r="J32" s="107"/>
    </row>
    <row r="33" spans="1:10" ht="13.5" customHeight="1" x14ac:dyDescent="0.2">
      <c r="A33" s="37"/>
      <c r="B33" s="19" t="s">
        <v>31</v>
      </c>
      <c r="C33" s="5">
        <f t="shared" ref="C33:I33" si="7">SUM(C21:C25)</f>
        <v>8371860</v>
      </c>
      <c r="D33" s="5">
        <f t="shared" si="7"/>
        <v>6047984</v>
      </c>
      <c r="E33" s="5">
        <f t="shared" si="7"/>
        <v>14419844</v>
      </c>
      <c r="F33" s="5">
        <f t="shared" si="7"/>
        <v>1021892</v>
      </c>
      <c r="G33" s="5">
        <f t="shared" si="7"/>
        <v>33977.192889932776</v>
      </c>
      <c r="H33" s="5">
        <f t="shared" si="7"/>
        <v>95841.396893635188</v>
      </c>
      <c r="I33" s="8">
        <f t="shared" si="7"/>
        <v>13268133.410216432</v>
      </c>
      <c r="J33" s="107"/>
    </row>
    <row r="34" spans="1:10" ht="13.5" customHeight="1" x14ac:dyDescent="0.2">
      <c r="A34" s="38"/>
      <c r="B34" s="20" t="s">
        <v>32</v>
      </c>
      <c r="C34" s="10">
        <f t="shared" ref="C34:I34" si="8">+SUM(C26:C27)</f>
        <v>3390624</v>
      </c>
      <c r="D34" s="10">
        <f t="shared" si="8"/>
        <v>2619362</v>
      </c>
      <c r="E34" s="10">
        <f t="shared" si="8"/>
        <v>6009986</v>
      </c>
      <c r="F34" s="10">
        <f t="shared" si="8"/>
        <v>540499</v>
      </c>
      <c r="G34" s="10">
        <f t="shared" si="8"/>
        <v>20430.033355091349</v>
      </c>
      <c r="H34" s="10">
        <f t="shared" si="8"/>
        <v>16785.817999999999</v>
      </c>
      <c r="I34" s="21">
        <f t="shared" si="8"/>
        <v>5432271.1486449093</v>
      </c>
      <c r="J34" s="107"/>
    </row>
    <row r="35" spans="1:10" ht="13.5" customHeight="1" x14ac:dyDescent="0.2">
      <c r="A35" s="38"/>
      <c r="B35" s="13" t="s">
        <v>14</v>
      </c>
      <c r="C35" s="22">
        <f t="shared" ref="C35:I35" si="9">SUM(C30:C34)</f>
        <v>38112499</v>
      </c>
      <c r="D35" s="94">
        <f t="shared" si="9"/>
        <v>27256593</v>
      </c>
      <c r="E35" s="22">
        <f t="shared" si="9"/>
        <v>65369092</v>
      </c>
      <c r="F35" s="22">
        <f t="shared" si="9"/>
        <v>4851102</v>
      </c>
      <c r="G35" s="22">
        <f t="shared" si="9"/>
        <v>22035.574447558218</v>
      </c>
      <c r="H35" s="22">
        <f t="shared" si="9"/>
        <v>300485.6578936351</v>
      </c>
      <c r="I35" s="23">
        <f t="shared" si="9"/>
        <v>60195468.7676588</v>
      </c>
      <c r="J35" s="107"/>
    </row>
    <row r="36" spans="1:10" ht="13.5" customHeight="1" x14ac:dyDescent="0.2">
      <c r="J36" s="107"/>
    </row>
    <row r="37" spans="1:10" ht="13.5" customHeight="1" x14ac:dyDescent="0.2">
      <c r="J37" s="107"/>
    </row>
    <row r="38" spans="1:10" ht="13.5" customHeight="1" x14ac:dyDescent="0.2"/>
    <row r="39" spans="1:10" ht="13.5" customHeight="1" x14ac:dyDescent="0.2"/>
    <row r="40" spans="1:10" ht="13.5" customHeight="1" x14ac:dyDescent="0.2"/>
    <row r="41" spans="1:10" ht="13.5" customHeight="1" x14ac:dyDescent="0.2"/>
    <row r="42" spans="1:10" ht="13.5" customHeight="1" x14ac:dyDescent="0.2"/>
    <row r="43" spans="1:10" ht="13.5" customHeight="1" x14ac:dyDescent="0.2"/>
  </sheetData>
  <pageMargins left="0.51181102362204722" right="0.43307086614173229" top="0.51181102362204722" bottom="0.19685039370078741" header="0.23622047244094491" footer="0.23622047244094491"/>
  <pageSetup paperSize="9" scale="66" orientation="landscape" cellComments="asDisplayed" horizontalDpi="300" verticalDpi="300" r:id="rId1"/>
  <headerFooter alignWithMargins="0">
    <oddHeader>&amp;CSide &amp;P / &amp;N</oddHeader>
  </headerFooter>
  <ignoredErrors>
    <ignoredError sqref="C30:I3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Normal="100" workbookViewId="0">
      <selection activeCell="F5" sqref="F5"/>
    </sheetView>
  </sheetViews>
  <sheetFormatPr defaultColWidth="8.85546875" defaultRowHeight="12" x14ac:dyDescent="0.2"/>
  <cols>
    <col min="1" max="1" width="8.5703125" style="104" customWidth="1"/>
    <col min="2" max="2" width="39.28515625" style="104" customWidth="1"/>
    <col min="3" max="9" width="12.85546875" style="104" customWidth="1"/>
    <col min="10" max="10" width="6.85546875" style="104" customWidth="1"/>
    <col min="11" max="16384" width="8.85546875" style="104"/>
  </cols>
  <sheetData>
    <row r="1" spans="1:18" ht="15.75" x14ac:dyDescent="0.25">
      <c r="A1" s="72" t="str">
        <f>'Skema1-7_2016'!A1</f>
        <v>Endelig version 13. februar 2019</v>
      </c>
    </row>
    <row r="2" spans="1:18" ht="13.5" customHeight="1" x14ac:dyDescent="0.2">
      <c r="A2" s="105" t="s">
        <v>180</v>
      </c>
    </row>
    <row r="3" spans="1:18" ht="13.5" customHeight="1" x14ac:dyDescent="0.2">
      <c r="A3" s="90" t="s">
        <v>46</v>
      </c>
    </row>
    <row r="4" spans="1:18" ht="54" customHeight="1" x14ac:dyDescent="0.2">
      <c r="A4" s="73" t="s">
        <v>6</v>
      </c>
      <c r="B4" s="73" t="s">
        <v>0</v>
      </c>
      <c r="C4" s="12" t="s">
        <v>25</v>
      </c>
      <c r="D4" s="12" t="s">
        <v>24</v>
      </c>
      <c r="E4" s="12" t="s">
        <v>35</v>
      </c>
      <c r="F4" s="12" t="s">
        <v>21</v>
      </c>
      <c r="G4" s="12" t="s">
        <v>26</v>
      </c>
      <c r="H4" s="12" t="s">
        <v>43</v>
      </c>
      <c r="I4" s="12" t="s">
        <v>33</v>
      </c>
      <c r="K4" s="183"/>
      <c r="N4" s="107"/>
    </row>
    <row r="5" spans="1:18" ht="13.5" customHeight="1" x14ac:dyDescent="0.2">
      <c r="A5" s="74">
        <f>+'(skema1-7_2016 - 16pl)'!A5</f>
        <v>1301</v>
      </c>
      <c r="B5" s="4" t="str">
        <f>+'(skema1-7_2016 - 16pl)'!B5</f>
        <v>Rigshospitalet</v>
      </c>
      <c r="C5" s="76">
        <v>4941505</v>
      </c>
      <c r="D5" s="29">
        <v>3649709</v>
      </c>
      <c r="E5" s="29">
        <f>C5+D5</f>
        <v>8591214</v>
      </c>
      <c r="F5" s="29">
        <v>1062869</v>
      </c>
      <c r="G5" s="29">
        <v>29239.759883319028</v>
      </c>
      <c r="H5" s="29"/>
      <c r="I5" s="29">
        <f>E5-SUM(F5:H5)-K5</f>
        <v>7499105.240116681</v>
      </c>
      <c r="J5" s="52"/>
      <c r="K5" s="162"/>
      <c r="L5" s="106"/>
      <c r="M5" s="106"/>
      <c r="N5" s="162"/>
      <c r="P5" s="106"/>
      <c r="R5" s="106"/>
    </row>
    <row r="6" spans="1:18" ht="13.5" customHeight="1" x14ac:dyDescent="0.2">
      <c r="A6" s="75">
        <f>+'(skema1-7_2016 - 16pl)'!A6</f>
        <v>1309</v>
      </c>
      <c r="B6" s="7" t="str">
        <f>+'(skema1-7_2016 - 16pl)'!B6</f>
        <v>Bispebjerg og Frederiksberg Hospital</v>
      </c>
      <c r="C6" s="76">
        <v>1543866</v>
      </c>
      <c r="D6" s="29">
        <v>845900</v>
      </c>
      <c r="E6" s="29">
        <f t="shared" ref="E6:E27" si="0">C6+D6</f>
        <v>2389766</v>
      </c>
      <c r="F6" s="29">
        <v>98586</v>
      </c>
      <c r="G6" s="29">
        <v>6232.2944775999058</v>
      </c>
      <c r="H6" s="29"/>
      <c r="I6" s="29">
        <f t="shared" ref="I6:I10" si="1">E6-SUM(F6:H6)-K6</f>
        <v>2284947.7055224003</v>
      </c>
      <c r="J6" s="52"/>
      <c r="K6" s="162"/>
      <c r="L6" s="106"/>
      <c r="M6" s="106"/>
      <c r="N6" s="162"/>
      <c r="P6" s="106"/>
      <c r="R6" s="106"/>
    </row>
    <row r="7" spans="1:18" ht="13.5" customHeight="1" x14ac:dyDescent="0.2">
      <c r="A7" s="75">
        <f>+'(skema1-7_2016 - 16pl)'!A7</f>
        <v>1330</v>
      </c>
      <c r="B7" s="7" t="str">
        <f>+'(skema1-7_2016 - 16pl)'!B7</f>
        <v>Amager og Hvidovre Hospital</v>
      </c>
      <c r="C7" s="76">
        <v>2141593</v>
      </c>
      <c r="D7" s="29">
        <v>905279</v>
      </c>
      <c r="E7" s="29">
        <f t="shared" si="0"/>
        <v>3046872</v>
      </c>
      <c r="F7" s="29">
        <v>57345</v>
      </c>
      <c r="G7" s="29">
        <v>14410.265436445829</v>
      </c>
      <c r="H7" s="29"/>
      <c r="I7" s="29">
        <f t="shared" si="1"/>
        <v>2975116.7345635542</v>
      </c>
      <c r="J7" s="52"/>
      <c r="K7" s="162"/>
      <c r="L7" s="106"/>
      <c r="M7" s="106"/>
      <c r="N7" s="162"/>
      <c r="P7" s="106"/>
      <c r="R7" s="106"/>
    </row>
    <row r="8" spans="1:18" ht="13.5" customHeight="1" x14ac:dyDescent="0.2">
      <c r="A8" s="75">
        <f>+'(skema1-7_2016 - 16pl)'!A8</f>
        <v>1516</v>
      </c>
      <c r="B8" s="7" t="str">
        <f>+'(skema1-7_2016 - 16pl)'!B8</f>
        <v>Herlev og Gentofte Hospital</v>
      </c>
      <c r="C8" s="76">
        <v>3074079</v>
      </c>
      <c r="D8" s="29">
        <v>2544693</v>
      </c>
      <c r="E8" s="29">
        <f t="shared" si="0"/>
        <v>5618772</v>
      </c>
      <c r="F8" s="29">
        <v>534866</v>
      </c>
      <c r="G8" s="29">
        <v>12405.054867533967</v>
      </c>
      <c r="H8" s="29"/>
      <c r="I8" s="29">
        <f t="shared" si="1"/>
        <v>5071500.945132466</v>
      </c>
      <c r="J8" s="52"/>
      <c r="K8" s="162"/>
      <c r="L8" s="106"/>
      <c r="M8" s="106"/>
      <c r="N8" s="162"/>
      <c r="P8" s="106"/>
      <c r="R8" s="106"/>
    </row>
    <row r="9" spans="1:18" ht="13.5" customHeight="1" x14ac:dyDescent="0.2">
      <c r="A9" s="75">
        <f>+'(skema1-7_2016 - 16pl)'!A9</f>
        <v>2000</v>
      </c>
      <c r="B9" s="7" t="str">
        <f>+'(skema1-7_2016 - 16pl)'!B9</f>
        <v>Nordsjællands Hospital</v>
      </c>
      <c r="C9" s="76">
        <v>1849858</v>
      </c>
      <c r="D9" s="29">
        <v>844664</v>
      </c>
      <c r="E9" s="29">
        <f t="shared" si="0"/>
        <v>2694522</v>
      </c>
      <c r="F9" s="29">
        <v>99717</v>
      </c>
      <c r="G9" s="29">
        <v>7534.8733998353127</v>
      </c>
      <c r="H9" s="29"/>
      <c r="I9" s="29">
        <f t="shared" si="1"/>
        <v>2587270.1266001649</v>
      </c>
      <c r="J9" s="52"/>
      <c r="K9" s="162"/>
      <c r="L9" s="106"/>
      <c r="M9" s="106"/>
      <c r="N9" s="162"/>
      <c r="P9" s="106"/>
      <c r="R9" s="106"/>
    </row>
    <row r="10" spans="1:18" ht="13.5" customHeight="1" x14ac:dyDescent="0.2">
      <c r="A10" s="75">
        <f>+'(skema1-7_2016 - 16pl)'!A10</f>
        <v>4001</v>
      </c>
      <c r="B10" s="7" t="str">
        <f>+'(skema1-7_2016 - 16pl)'!B10</f>
        <v>Bornholms Hospital</v>
      </c>
      <c r="C10" s="76">
        <v>180264</v>
      </c>
      <c r="D10" s="29">
        <v>138678</v>
      </c>
      <c r="E10" s="29">
        <f t="shared" si="0"/>
        <v>318942</v>
      </c>
      <c r="F10" s="29">
        <v>22727</v>
      </c>
      <c r="G10" s="29">
        <v>723.68341164485901</v>
      </c>
      <c r="H10" s="29"/>
      <c r="I10" s="29">
        <f t="shared" si="1"/>
        <v>295491.31658835511</v>
      </c>
      <c r="J10" s="52"/>
      <c r="K10" s="162"/>
      <c r="M10" s="106"/>
      <c r="N10" s="162"/>
      <c r="P10" s="106"/>
      <c r="R10" s="106"/>
    </row>
    <row r="11" spans="1:18" ht="13.5" customHeight="1" x14ac:dyDescent="0.2">
      <c r="A11" s="75">
        <f>+'(skema1-7_2016 - 16pl)'!A11</f>
        <v>3810</v>
      </c>
      <c r="B11" s="7" t="str">
        <f>+'(skema1-7_2016 - 16pl)'!B11</f>
        <v>Sjællands Universitetshospital</v>
      </c>
      <c r="C11" s="76">
        <v>1973139</v>
      </c>
      <c r="D11" s="29">
        <v>2142383</v>
      </c>
      <c r="E11" s="29">
        <f t="shared" si="0"/>
        <v>4115522</v>
      </c>
      <c r="F11" s="29">
        <v>751916</v>
      </c>
      <c r="G11" s="29">
        <v>-76553.468552524457</v>
      </c>
      <c r="H11" s="29"/>
      <c r="I11" s="29">
        <f t="shared" ref="I11:I27" si="2">E11-SUM(F11:H11)</f>
        <v>3440159.4685525242</v>
      </c>
      <c r="J11" s="52"/>
      <c r="K11" s="108"/>
      <c r="M11" s="106"/>
      <c r="N11" s="162"/>
      <c r="P11" s="106"/>
      <c r="R11" s="106"/>
    </row>
    <row r="12" spans="1:18" ht="13.5" customHeight="1" x14ac:dyDescent="0.2">
      <c r="A12" s="75">
        <f>+'(skema1-7_2016 - 16pl)'!A12</f>
        <v>3820</v>
      </c>
      <c r="B12" s="7" t="str">
        <f>+'(skema1-7_2016 - 16pl)'!B12</f>
        <v>Holbæk Sygehus</v>
      </c>
      <c r="C12" s="76">
        <v>921375</v>
      </c>
      <c r="D12" s="29">
        <v>424943</v>
      </c>
      <c r="E12" s="29">
        <f t="shared" si="0"/>
        <v>1346318</v>
      </c>
      <c r="F12" s="29">
        <v>28480</v>
      </c>
      <c r="G12" s="29">
        <v>-30713.534536768915</v>
      </c>
      <c r="H12" s="29"/>
      <c r="I12" s="29">
        <f t="shared" si="2"/>
        <v>1348551.5345367689</v>
      </c>
      <c r="J12" s="52"/>
      <c r="K12" s="108"/>
      <c r="M12" s="106"/>
      <c r="N12" s="162"/>
      <c r="P12" s="106"/>
      <c r="R12" s="106"/>
    </row>
    <row r="13" spans="1:18" ht="13.5" customHeight="1" x14ac:dyDescent="0.2">
      <c r="A13" s="75">
        <f>+'(skema1-7_2016 - 16pl)'!A13</f>
        <v>3830</v>
      </c>
      <c r="B13" s="7" t="str">
        <f>+'(skema1-7_2016 - 16pl)'!B13</f>
        <v>Næstved, Slagelse og Ringsted sygehuse</v>
      </c>
      <c r="C13" s="76">
        <v>1239345</v>
      </c>
      <c r="D13" s="29">
        <v>748142</v>
      </c>
      <c r="E13" s="29">
        <f t="shared" si="0"/>
        <v>1987487</v>
      </c>
      <c r="F13" s="29">
        <v>41424</v>
      </c>
      <c r="G13" s="29">
        <v>-40213.699155190028</v>
      </c>
      <c r="H13" s="29"/>
      <c r="I13" s="29">
        <f t="shared" si="2"/>
        <v>1986276.69915519</v>
      </c>
      <c r="J13" s="52"/>
      <c r="K13" s="108"/>
      <c r="M13" s="106"/>
      <c r="N13" s="162"/>
      <c r="P13" s="106"/>
      <c r="R13" s="106"/>
    </row>
    <row r="14" spans="1:18" ht="13.5" customHeight="1" x14ac:dyDescent="0.2">
      <c r="A14" s="75">
        <f>+'(skema1-7_2016 - 16pl)'!A14</f>
        <v>3840</v>
      </c>
      <c r="B14" s="7" t="str">
        <f>+'(skema1-7_2016 - 16pl)'!B14</f>
        <v>Nykøbing Sygehus</v>
      </c>
      <c r="C14" s="76">
        <v>681302</v>
      </c>
      <c r="D14" s="29">
        <v>178518</v>
      </c>
      <c r="E14" s="29">
        <f t="shared" si="0"/>
        <v>859820</v>
      </c>
      <c r="F14" s="29">
        <v>7394</v>
      </c>
      <c r="G14" s="29">
        <v>-31223.191465807031</v>
      </c>
      <c r="H14" s="29"/>
      <c r="I14" s="29">
        <f t="shared" si="2"/>
        <v>883649.19146580703</v>
      </c>
      <c r="J14" s="52"/>
      <c r="K14" s="108"/>
      <c r="M14" s="106"/>
      <c r="N14" s="162"/>
      <c r="P14" s="106"/>
      <c r="R14" s="106"/>
    </row>
    <row r="15" spans="1:18" ht="13.5" customHeight="1" x14ac:dyDescent="0.2">
      <c r="A15" s="75">
        <f>+'(skema1-7_2016 - 16pl)'!A15</f>
        <v>4202</v>
      </c>
      <c r="B15" s="7" t="str">
        <f>+'(skema1-7_2016 - 16pl)'!B15</f>
        <v>Odense Universitetshospital</v>
      </c>
      <c r="C15" s="76">
        <v>3793745</v>
      </c>
      <c r="D15" s="29">
        <v>3394746</v>
      </c>
      <c r="E15" s="29">
        <f t="shared" si="0"/>
        <v>7188491</v>
      </c>
      <c r="F15" s="29">
        <v>730754</v>
      </c>
      <c r="G15" s="29">
        <v>15309.235645222478</v>
      </c>
      <c r="H15" s="29"/>
      <c r="I15" s="29">
        <f t="shared" si="2"/>
        <v>6442427.7643547775</v>
      </c>
      <c r="J15" s="52"/>
      <c r="K15" s="107"/>
      <c r="M15" s="106"/>
      <c r="N15" s="162"/>
      <c r="P15" s="106"/>
      <c r="R15" s="106"/>
    </row>
    <row r="16" spans="1:18" ht="13.5" customHeight="1" x14ac:dyDescent="0.2">
      <c r="A16" s="75">
        <f>+'(skema1-7_2016 - 16pl)'!A16</f>
        <v>5000</v>
      </c>
      <c r="B16" s="7" t="str">
        <f>+'(skema1-7_2016 - 16pl)'!B16</f>
        <v>Sygehus Sønderjylland</v>
      </c>
      <c r="C16" s="76">
        <v>1009301</v>
      </c>
      <c r="D16" s="29">
        <v>928919</v>
      </c>
      <c r="E16" s="29">
        <f t="shared" si="0"/>
        <v>1938220</v>
      </c>
      <c r="F16" s="29">
        <v>107910</v>
      </c>
      <c r="G16" s="29">
        <v>4055.2962616787991</v>
      </c>
      <c r="H16" s="29"/>
      <c r="I16" s="29">
        <f t="shared" si="2"/>
        <v>1826254.7037383211</v>
      </c>
      <c r="J16" s="52"/>
      <c r="K16" s="108"/>
      <c r="M16" s="106"/>
      <c r="N16" s="162"/>
      <c r="P16" s="106"/>
      <c r="R16" s="106"/>
    </row>
    <row r="17" spans="1:18" ht="13.5" customHeight="1" x14ac:dyDescent="0.2">
      <c r="A17" s="75">
        <f>+'(skema1-7_2016 - 16pl)'!A17</f>
        <v>5501</v>
      </c>
      <c r="B17" s="7" t="str">
        <f>+'(skema1-7_2016 - 16pl)'!B17</f>
        <v>Sydvestjysk Sygehus</v>
      </c>
      <c r="C17" s="76">
        <v>944503</v>
      </c>
      <c r="D17" s="29">
        <v>962534</v>
      </c>
      <c r="E17" s="29">
        <f t="shared" si="0"/>
        <v>1907037</v>
      </c>
      <c r="F17" s="29">
        <v>99818</v>
      </c>
      <c r="G17" s="29">
        <v>3826.1213803794235</v>
      </c>
      <c r="H17" s="29"/>
      <c r="I17" s="29">
        <f t="shared" si="2"/>
        <v>1803392.8786196206</v>
      </c>
      <c r="J17" s="52"/>
      <c r="K17" s="108"/>
      <c r="M17" s="106"/>
      <c r="N17" s="162"/>
      <c r="P17" s="106"/>
      <c r="R17" s="106"/>
    </row>
    <row r="18" spans="1:18" ht="13.5" customHeight="1" x14ac:dyDescent="0.2">
      <c r="A18" s="75">
        <f>+'(skema1-7_2016 - 16pl)'!A18</f>
        <v>6007</v>
      </c>
      <c r="B18" s="7" t="str">
        <f>+'(skema1-7_2016 - 16pl)'!B18</f>
        <v>Fredericia og Kolding sygehuse</v>
      </c>
      <c r="C18" s="76">
        <v>968640</v>
      </c>
      <c r="D18" s="29">
        <v>582645</v>
      </c>
      <c r="E18" s="29">
        <f t="shared" si="0"/>
        <v>1551285</v>
      </c>
      <c r="F18" s="29">
        <v>40592</v>
      </c>
      <c r="G18" s="29">
        <v>18766.66506303323</v>
      </c>
      <c r="H18" s="29"/>
      <c r="I18" s="29">
        <f t="shared" si="2"/>
        <v>1491926.3349369667</v>
      </c>
      <c r="J18" s="52"/>
      <c r="K18" s="108"/>
      <c r="M18" s="106"/>
      <c r="N18" s="162"/>
      <c r="P18" s="106"/>
      <c r="R18" s="106"/>
    </row>
    <row r="19" spans="1:18" ht="13.5" customHeight="1" x14ac:dyDescent="0.2">
      <c r="A19" s="75">
        <f>+'(skema1-7_2016 - 16pl)'!A19</f>
        <v>6008</v>
      </c>
      <c r="B19" s="7" t="str">
        <f>+'(skema1-7_2016 - 16pl)'!B19</f>
        <v>Vejle-Give-Middelfart sygehuse</v>
      </c>
      <c r="C19" s="76">
        <v>657085</v>
      </c>
      <c r="D19" s="29">
        <v>1342586</v>
      </c>
      <c r="E19" s="29">
        <f t="shared" si="0"/>
        <v>1999671</v>
      </c>
      <c r="F19" s="29">
        <v>319942</v>
      </c>
      <c r="G19" s="29">
        <v>8475.0844843444647</v>
      </c>
      <c r="H19" s="29"/>
      <c r="I19" s="29">
        <f t="shared" si="2"/>
        <v>1671253.9155156557</v>
      </c>
      <c r="J19" s="52"/>
      <c r="K19" s="108"/>
      <c r="M19" s="106"/>
      <c r="N19" s="162"/>
      <c r="P19" s="106"/>
      <c r="R19" s="106"/>
    </row>
    <row r="20" spans="1:18" ht="13.5" customHeight="1" x14ac:dyDescent="0.2">
      <c r="A20" s="75">
        <f>+'(skema1-7_2016 - 16pl)'!A20</f>
        <v>6013</v>
      </c>
      <c r="B20" s="7" t="str">
        <f>+'(skema1-7_2016 - 16pl)'!B20</f>
        <v>De Vestdanske Friklinikker, Give</v>
      </c>
      <c r="C20" s="76">
        <v>9394</v>
      </c>
      <c r="D20" s="29">
        <v>108397</v>
      </c>
      <c r="E20" s="29">
        <f t="shared" si="0"/>
        <v>117791</v>
      </c>
      <c r="F20" s="29">
        <v>418</v>
      </c>
      <c r="G20" s="29">
        <v>38.802314851867777</v>
      </c>
      <c r="H20" s="29"/>
      <c r="I20" s="29">
        <f t="shared" si="2"/>
        <v>117334.19768514813</v>
      </c>
      <c r="J20" s="52"/>
      <c r="K20" s="108"/>
      <c r="M20" s="106"/>
      <c r="N20" s="162"/>
      <c r="P20" s="106"/>
      <c r="R20" s="106"/>
    </row>
    <row r="21" spans="1:18" ht="13.5" customHeight="1" x14ac:dyDescent="0.2">
      <c r="A21" s="75">
        <f>+'(skema1-7_2016 - 16pl)'!A21</f>
        <v>6006</v>
      </c>
      <c r="B21" s="7" t="str">
        <f>+'(skema1-7_2016 - 16pl)'!B21</f>
        <v>Hospitalenheden Horsens</v>
      </c>
      <c r="C21" s="76">
        <v>758405</v>
      </c>
      <c r="D21" s="29">
        <v>487718</v>
      </c>
      <c r="E21" s="29">
        <f t="shared" si="0"/>
        <v>1246123</v>
      </c>
      <c r="F21" s="29">
        <v>19083</v>
      </c>
      <c r="G21" s="29">
        <v>3055.4984854499344</v>
      </c>
      <c r="H21" s="29"/>
      <c r="I21" s="29">
        <f t="shared" si="2"/>
        <v>1223984.5015145501</v>
      </c>
      <c r="J21" s="52"/>
      <c r="K21" s="108"/>
      <c r="M21" s="106"/>
      <c r="N21" s="162"/>
      <c r="P21" s="106"/>
      <c r="R21" s="106"/>
    </row>
    <row r="22" spans="1:18" ht="13.5" customHeight="1" x14ac:dyDescent="0.2">
      <c r="A22" s="75">
        <f>+'(skema1-7_2016 - 16pl)'!A22</f>
        <v>6650</v>
      </c>
      <c r="B22" s="7" t="str">
        <f>+'(skema1-7_2016 - 16pl)'!B22</f>
        <v>Hospitalsenheden Vest</v>
      </c>
      <c r="C22" s="76">
        <v>1301486</v>
      </c>
      <c r="D22" s="29">
        <v>1155008</v>
      </c>
      <c r="E22" s="29">
        <f t="shared" si="0"/>
        <v>2456494</v>
      </c>
      <c r="F22" s="29">
        <v>209827</v>
      </c>
      <c r="G22" s="29">
        <v>5271.5179349672981</v>
      </c>
      <c r="H22" s="29"/>
      <c r="I22" s="29">
        <f t="shared" si="2"/>
        <v>2241395.4820650327</v>
      </c>
      <c r="J22" s="52"/>
      <c r="K22" s="108"/>
      <c r="M22" s="106"/>
      <c r="N22" s="162"/>
      <c r="P22" s="106"/>
      <c r="R22" s="106"/>
    </row>
    <row r="23" spans="1:18" ht="13.5" customHeight="1" x14ac:dyDescent="0.2">
      <c r="A23" s="75">
        <f>+'(skema1-7_2016 - 16pl)'!A23</f>
        <v>6620</v>
      </c>
      <c r="B23" s="7" t="str">
        <f>+'(skema1-7_2016 - 16pl)'!B23</f>
        <v>Aarhus Universitetshospital</v>
      </c>
      <c r="C23" s="76">
        <v>3927632</v>
      </c>
      <c r="D23" s="29">
        <v>3041520</v>
      </c>
      <c r="E23" s="29">
        <f t="shared" si="0"/>
        <v>6969152</v>
      </c>
      <c r="F23" s="29">
        <v>815086</v>
      </c>
      <c r="G23" s="29">
        <v>16000.41994964378</v>
      </c>
      <c r="H23" s="29"/>
      <c r="I23" s="29">
        <f t="shared" si="2"/>
        <v>6138065.5800503567</v>
      </c>
      <c r="J23" s="52"/>
      <c r="K23" s="108"/>
      <c r="M23" s="106"/>
      <c r="N23" s="162"/>
      <c r="P23" s="106"/>
      <c r="R23" s="106"/>
    </row>
    <row r="24" spans="1:18" ht="13.5" customHeight="1" x14ac:dyDescent="0.2">
      <c r="A24" s="75">
        <f>+'(skema1-7_2016 - 16pl)'!A24</f>
        <v>7005</v>
      </c>
      <c r="B24" s="7" t="str">
        <f>+'(skema1-7_2016 - 16pl)'!B24</f>
        <v>Regionshospitalet Randers</v>
      </c>
      <c r="C24" s="76">
        <v>822479</v>
      </c>
      <c r="D24" s="29">
        <v>544511</v>
      </c>
      <c r="E24" s="29">
        <f t="shared" si="0"/>
        <v>1366990</v>
      </c>
      <c r="F24" s="29">
        <v>12514</v>
      </c>
      <c r="G24" s="29">
        <v>3323.6243811257882</v>
      </c>
      <c r="H24" s="29"/>
      <c r="I24" s="29">
        <f t="shared" si="2"/>
        <v>1351152.3756188741</v>
      </c>
      <c r="J24" s="52"/>
      <c r="K24" s="108"/>
      <c r="M24" s="106"/>
      <c r="N24" s="162"/>
      <c r="P24" s="106"/>
      <c r="R24" s="106"/>
    </row>
    <row r="25" spans="1:18" ht="13.5" customHeight="1" x14ac:dyDescent="0.2">
      <c r="A25" s="75">
        <f>+'(skema1-7_2016 - 16pl)'!A25</f>
        <v>6630</v>
      </c>
      <c r="B25" s="7" t="str">
        <f>+'(skema1-7_2016 - 16pl)'!B25</f>
        <v>Hospitalsenhed Midt</v>
      </c>
      <c r="C25" s="76">
        <v>1649819</v>
      </c>
      <c r="D25" s="29">
        <v>1078133</v>
      </c>
      <c r="E25" s="29">
        <f t="shared" si="0"/>
        <v>2727952</v>
      </c>
      <c r="F25" s="29">
        <v>72064</v>
      </c>
      <c r="G25" s="29">
        <v>6680.1609237098601</v>
      </c>
      <c r="H25" s="29"/>
      <c r="I25" s="29">
        <f t="shared" si="2"/>
        <v>2649207.8390762899</v>
      </c>
      <c r="J25" s="52"/>
      <c r="K25" s="108"/>
      <c r="M25" s="106"/>
      <c r="N25" s="162"/>
      <c r="P25" s="106"/>
      <c r="R25" s="106"/>
    </row>
    <row r="26" spans="1:18" ht="13.5" customHeight="1" x14ac:dyDescent="0.2">
      <c r="A26" s="75">
        <f>+'(skema1-7_2016 - 16pl)'!A26</f>
        <v>8001</v>
      </c>
      <c r="B26" s="7" t="str">
        <f>+'(skema1-7_2016 - 16pl)'!B26</f>
        <v>Aalborg Universitetshospital</v>
      </c>
      <c r="C26" s="76">
        <v>2430300</v>
      </c>
      <c r="D26" s="29">
        <v>2184231</v>
      </c>
      <c r="E26" s="29">
        <f t="shared" si="0"/>
        <v>4614531</v>
      </c>
      <c r="F26" s="29">
        <v>512410</v>
      </c>
      <c r="G26" s="29">
        <v>9840.8064952646382</v>
      </c>
      <c r="H26" s="29"/>
      <c r="I26" s="29">
        <f>E26-SUM(F26:H26)</f>
        <v>4092280.1935047354</v>
      </c>
      <c r="J26" s="52"/>
      <c r="K26" s="108"/>
      <c r="M26" s="106"/>
      <c r="N26" s="162"/>
      <c r="P26" s="106"/>
      <c r="R26" s="106"/>
    </row>
    <row r="27" spans="1:18" ht="13.5" customHeight="1" x14ac:dyDescent="0.2">
      <c r="A27" s="75">
        <f>+'(skema1-7_2016 - 16pl)'!A27</f>
        <v>8003</v>
      </c>
      <c r="B27" s="7" t="str">
        <f>+'(skema1-7_2016 - 16pl)'!B27</f>
        <v>Regionshospitalet Nordjylland</v>
      </c>
      <c r="C27" s="76">
        <v>931042</v>
      </c>
      <c r="D27" s="29">
        <v>621753</v>
      </c>
      <c r="E27" s="29">
        <f t="shared" si="0"/>
        <v>1552795</v>
      </c>
      <c r="F27" s="29">
        <v>106098</v>
      </c>
      <c r="G27" s="29">
        <v>13514.728914238862</v>
      </c>
      <c r="H27" s="29"/>
      <c r="I27" s="29">
        <f t="shared" si="2"/>
        <v>1433182.271085761</v>
      </c>
      <c r="J27" s="52"/>
      <c r="K27" s="108"/>
      <c r="M27" s="106"/>
      <c r="N27" s="162"/>
      <c r="P27" s="106"/>
      <c r="R27" s="106"/>
    </row>
    <row r="28" spans="1:18" ht="13.5" customHeight="1" x14ac:dyDescent="0.2">
      <c r="A28" s="13"/>
      <c r="B28" s="13" t="s">
        <v>14</v>
      </c>
      <c r="C28" s="14">
        <f t="shared" ref="C28:I28" si="3">SUM(C5:C27)</f>
        <v>37750157</v>
      </c>
      <c r="D28" s="14">
        <f t="shared" si="3"/>
        <v>28855610</v>
      </c>
      <c r="E28" s="14">
        <f t="shared" si="3"/>
        <v>66605767</v>
      </c>
      <c r="F28" s="14">
        <f t="shared" si="3"/>
        <v>5751840</v>
      </c>
      <c r="G28" s="14">
        <f t="shared" si="3"/>
        <v>-1.1059455573558807E-9</v>
      </c>
      <c r="H28" s="14">
        <f t="shared" si="3"/>
        <v>0</v>
      </c>
      <c r="I28" s="14">
        <f t="shared" si="3"/>
        <v>60853926.999999993</v>
      </c>
      <c r="J28" s="107"/>
      <c r="K28" s="107"/>
      <c r="L28" s="106"/>
    </row>
    <row r="29" spans="1:18" ht="13.5" customHeight="1" x14ac:dyDescent="0.2">
      <c r="A29" s="37"/>
      <c r="B29" s="15"/>
      <c r="C29" s="16"/>
      <c r="D29" s="16"/>
      <c r="E29" s="16"/>
      <c r="F29" s="16"/>
      <c r="G29" s="16"/>
      <c r="H29" s="16"/>
      <c r="I29" s="16"/>
      <c r="J29" s="107"/>
      <c r="K29" s="107"/>
    </row>
    <row r="30" spans="1:18" ht="13.5" customHeight="1" x14ac:dyDescent="0.2">
      <c r="A30" s="37"/>
      <c r="B30" s="17" t="s">
        <v>28</v>
      </c>
      <c r="C30" s="18">
        <f t="shared" ref="C30:I30" si="4">SUM(C5:C10)</f>
        <v>13731165</v>
      </c>
      <c r="D30" s="18">
        <f t="shared" si="4"/>
        <v>8928923</v>
      </c>
      <c r="E30" s="18">
        <f t="shared" si="4"/>
        <v>22660088</v>
      </c>
      <c r="F30" s="18">
        <f t="shared" si="4"/>
        <v>1876110</v>
      </c>
      <c r="G30" s="18">
        <f t="shared" si="4"/>
        <v>70545.931476378901</v>
      </c>
      <c r="H30" s="18">
        <f t="shared" si="4"/>
        <v>0</v>
      </c>
      <c r="I30" s="6">
        <f t="shared" si="4"/>
        <v>20713432.068523619</v>
      </c>
      <c r="J30" s="107"/>
      <c r="K30" s="107"/>
    </row>
    <row r="31" spans="1:18" ht="13.5" customHeight="1" x14ac:dyDescent="0.2">
      <c r="A31" s="37"/>
      <c r="B31" s="19" t="s">
        <v>29</v>
      </c>
      <c r="C31" s="5">
        <f t="shared" ref="C31:I31" si="5">SUM(C11:C14)</f>
        <v>4815161</v>
      </c>
      <c r="D31" s="5">
        <f t="shared" si="5"/>
        <v>3493986</v>
      </c>
      <c r="E31" s="5">
        <f t="shared" si="5"/>
        <v>8309147</v>
      </c>
      <c r="F31" s="5">
        <f t="shared" si="5"/>
        <v>829214</v>
      </c>
      <c r="G31" s="5">
        <f t="shared" si="5"/>
        <v>-178703.89371029043</v>
      </c>
      <c r="H31" s="5">
        <f t="shared" si="5"/>
        <v>0</v>
      </c>
      <c r="I31" s="8">
        <f t="shared" si="5"/>
        <v>7658636.8937102901</v>
      </c>
      <c r="J31" s="107"/>
      <c r="K31" s="107"/>
    </row>
    <row r="32" spans="1:18" ht="13.5" customHeight="1" x14ac:dyDescent="0.2">
      <c r="A32" s="37"/>
      <c r="B32" s="19" t="s">
        <v>30</v>
      </c>
      <c r="C32" s="5">
        <f t="shared" ref="C32:I32" si="6">SUM(C15:C20)</f>
        <v>7382668</v>
      </c>
      <c r="D32" s="5">
        <f t="shared" si="6"/>
        <v>7319827</v>
      </c>
      <c r="E32" s="5">
        <f t="shared" si="6"/>
        <v>14702495</v>
      </c>
      <c r="F32" s="5">
        <f t="shared" si="6"/>
        <v>1299434</v>
      </c>
      <c r="G32" s="5">
        <f t="shared" si="6"/>
        <v>50471.205149510264</v>
      </c>
      <c r="H32" s="5">
        <f t="shared" si="6"/>
        <v>0</v>
      </c>
      <c r="I32" s="8">
        <f t="shared" si="6"/>
        <v>13352589.794850491</v>
      </c>
      <c r="J32" s="107"/>
      <c r="K32" s="107"/>
    </row>
    <row r="33" spans="1:11" ht="13.5" customHeight="1" x14ac:dyDescent="0.2">
      <c r="A33" s="37"/>
      <c r="B33" s="19" t="s">
        <v>31</v>
      </c>
      <c r="C33" s="5">
        <f t="shared" ref="C33:I33" si="7">SUM(C21:C25)</f>
        <v>8459821</v>
      </c>
      <c r="D33" s="5">
        <f t="shared" si="7"/>
        <v>6306890</v>
      </c>
      <c r="E33" s="5">
        <f t="shared" si="7"/>
        <v>14766711</v>
      </c>
      <c r="F33" s="5">
        <f t="shared" si="7"/>
        <v>1128574</v>
      </c>
      <c r="G33" s="5">
        <f t="shared" si="7"/>
        <v>34331.22167489666</v>
      </c>
      <c r="H33" s="5">
        <f t="shared" si="7"/>
        <v>0</v>
      </c>
      <c r="I33" s="8">
        <f t="shared" si="7"/>
        <v>13603805.778325105</v>
      </c>
      <c r="J33" s="107"/>
      <c r="K33" s="107"/>
    </row>
    <row r="34" spans="1:11" ht="13.5" customHeight="1" x14ac:dyDescent="0.2">
      <c r="A34" s="38"/>
      <c r="B34" s="20" t="s">
        <v>32</v>
      </c>
      <c r="C34" s="10">
        <f t="shared" ref="C34:I34" si="8">+SUM(C26:C27)</f>
        <v>3361342</v>
      </c>
      <c r="D34" s="10">
        <f t="shared" si="8"/>
        <v>2805984</v>
      </c>
      <c r="E34" s="10">
        <f t="shared" si="8"/>
        <v>6167326</v>
      </c>
      <c r="F34" s="10">
        <f t="shared" si="8"/>
        <v>618508</v>
      </c>
      <c r="G34" s="10">
        <f t="shared" si="8"/>
        <v>23355.5354095035</v>
      </c>
      <c r="H34" s="10">
        <f t="shared" si="8"/>
        <v>0</v>
      </c>
      <c r="I34" s="21">
        <f t="shared" si="8"/>
        <v>5525462.4645904964</v>
      </c>
      <c r="J34" s="107"/>
      <c r="K34" s="107"/>
    </row>
    <row r="35" spans="1:11" ht="13.5" customHeight="1" x14ac:dyDescent="0.2">
      <c r="A35" s="38"/>
      <c r="B35" s="13" t="s">
        <v>14</v>
      </c>
      <c r="C35" s="22">
        <f>SUM(C30:C34)</f>
        <v>37750157</v>
      </c>
      <c r="D35" s="94">
        <f>SUM(D30:D34)</f>
        <v>28855610</v>
      </c>
      <c r="E35" s="22">
        <f>SUM(E30:E34)</f>
        <v>66605767</v>
      </c>
      <c r="F35" s="22">
        <f>SUM(F30:F34)</f>
        <v>5751840</v>
      </c>
      <c r="G35" s="22">
        <v>0</v>
      </c>
      <c r="H35" s="22">
        <f>SUM(H30:H34)</f>
        <v>0</v>
      </c>
      <c r="I35" s="23">
        <f>SUM(I30:I34)</f>
        <v>60853927</v>
      </c>
      <c r="J35" s="107"/>
      <c r="K35" s="107"/>
    </row>
    <row r="36" spans="1:11" ht="13.5" customHeight="1" x14ac:dyDescent="0.2">
      <c r="J36" s="107"/>
    </row>
    <row r="37" spans="1:11" ht="13.5" customHeight="1" x14ac:dyDescent="0.2">
      <c r="J37" s="107"/>
    </row>
    <row r="38" spans="1:11" ht="13.5" customHeight="1" x14ac:dyDescent="0.2"/>
    <row r="39" spans="1:11" ht="13.5" customHeight="1" x14ac:dyDescent="0.2"/>
    <row r="40" spans="1:11" ht="13.5" customHeight="1" x14ac:dyDescent="0.2"/>
    <row r="41" spans="1:11" ht="13.5" customHeight="1" x14ac:dyDescent="0.2"/>
    <row r="42" spans="1:11" ht="13.5" customHeight="1" x14ac:dyDescent="0.2"/>
    <row r="43" spans="1:11" ht="13.5" customHeight="1" x14ac:dyDescent="0.2"/>
  </sheetData>
  <pageMargins left="0.51181102362204722" right="0.43307086614173229" top="0.51181102362204722" bottom="0.19685039370078741" header="0.23622047244094491" footer="0.23622047244094491"/>
  <pageSetup paperSize="9" scale="64" orientation="landscape" cellComments="asDisplayed" horizontalDpi="300" verticalDpi="300" r:id="rId1"/>
  <headerFooter alignWithMargins="0">
    <oddHeader>&amp;CSide &amp;P / &amp;N</oddHeader>
  </headerFooter>
  <ignoredErrors>
    <ignoredError sqref="C35:H35 C30:I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Navngivne områder</vt:lpstr>
      </vt:variant>
      <vt:variant>
        <vt:i4>11</vt:i4>
      </vt:variant>
    </vt:vector>
  </HeadingPairs>
  <TitlesOfParts>
    <vt:vector size="27" baseType="lpstr">
      <vt:lpstr>(skema1-7_2016 - 16pl)</vt:lpstr>
      <vt:lpstr>Skema1-7_2016</vt:lpstr>
      <vt:lpstr>Skema1-7_2017</vt:lpstr>
      <vt:lpstr>Skema1-7_forskel</vt:lpstr>
      <vt:lpstr>DTD_16</vt:lpstr>
      <vt:lpstr>DTD_17</vt:lpstr>
      <vt:lpstr>DTD_forskel</vt:lpstr>
      <vt:lpstr>DRG_16</vt:lpstr>
      <vt:lpstr>DRG_17</vt:lpstr>
      <vt:lpstr>DRG_forskel</vt:lpstr>
      <vt:lpstr>produktivitet</vt:lpstr>
      <vt:lpstr>Dokumentation</vt:lpstr>
      <vt:lpstr>Medicin produktionsside 2016</vt:lpstr>
      <vt:lpstr>Medicin produktionsside 2017</vt:lpstr>
      <vt:lpstr>Regionsspecifikke korr. gl</vt:lpstr>
      <vt:lpstr>Regionsspecifikke korrektioner</vt:lpstr>
      <vt:lpstr>DRG_16!Print_Area</vt:lpstr>
      <vt:lpstr>DRG_17!Print_Area</vt:lpstr>
      <vt:lpstr>DRG_forskel!Print_Area</vt:lpstr>
      <vt:lpstr>DTD_16!Print_Area</vt:lpstr>
      <vt:lpstr>DTD_17!Print_Area</vt:lpstr>
      <vt:lpstr>DTD_forskel!Print_Area</vt:lpstr>
      <vt:lpstr>produktivitet!Print_Area</vt:lpstr>
      <vt:lpstr>'Skema1-7_2016'!Print_Area</vt:lpstr>
      <vt:lpstr>'Skema1-7_2017'!Print_Area</vt:lpstr>
      <vt:lpstr>'Skema1-7_forskel'!Print_Area</vt:lpstr>
      <vt:lpstr>produktivitet!SAM_07</vt:lpstr>
    </vt:vector>
  </TitlesOfParts>
  <Company>Indenrigs- og Sundhedsministeriet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raaj</dc:creator>
  <cp:lastModifiedBy>Anders Rud Svenning</cp:lastModifiedBy>
  <cp:lastPrinted>2019-02-12T13:42:58Z</cp:lastPrinted>
  <dcterms:created xsi:type="dcterms:W3CDTF">2008-06-30T12:44:49Z</dcterms:created>
  <dcterms:modified xsi:type="dcterms:W3CDTF">2019-02-13T12:50:39Z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">
    <vt:lpwstr>C:\DOCUME~1\sumraaj\LOKALE~1\Temp\SJ20100421115435633 (DOK195446).XLSX</vt:lpwstr>
  </property>
  <property fmtid="{D5CDD505-2E9C-101B-9397-08002B2CF9AE}" pid="3" name="title">
    <vt:lpwstr>Produktivitet - endelig opgørelse - DATA OPDATERES HER! (DOC 1)</vt:lpwstr>
  </property>
  <property fmtid="{D5CDD505-2E9C-101B-9397-08002B2CF9AE}" pid="4" name="command">
    <vt:lpwstr/>
  </property>
</Properties>
</file>